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spice\DavWWWRoot\documents\Committees\Session 6\Finance and Public Administration Committee\Budget 2022-23 briefing sections and spreadsheets\Spreadsheets\"/>
    </mc:Choice>
  </mc:AlternateContent>
  <xr:revisionPtr revIDLastSave="0" documentId="13_ncr:1_{191E5E5B-9186-4E49-9370-2A693AF49E11}" xr6:coauthVersionLast="36" xr6:coauthVersionMax="47" xr10:uidLastSave="{00000000-0000-0000-0000-000000000000}"/>
  <bookViews>
    <workbookView xWindow="-120" yWindow="-120" windowWidth="20640" windowHeight="11160" tabRatio="845" xr2:uid="{00000000-000D-0000-FFFF-FFFF00000000}"/>
  </bookViews>
  <sheets>
    <sheet name="Contents" sheetId="3" r:id="rId1"/>
    <sheet name="TME, Resource, Capital and AME" sheetId="1" r:id="rId2"/>
    <sheet name="Level 2 2013-14 to 2020-21 cash" sheetId="5" r:id="rId3"/>
    <sheet name="Level 2 2013-14 to 2020-21 real" sheetId="6" r:id="rId4"/>
    <sheet name="Level 3 ranked by change" sheetId="9" r:id="rId5"/>
    <sheet name="Deflators" sheetId="13" state="hidden" r:id="rId6"/>
  </sheets>
  <definedNames>
    <definedName name="_xlnm.Print_Area" localSheetId="0">Contents!$A$1:$B$13</definedName>
    <definedName name="_xlnm.Print_Area" localSheetId="2">'Level 2 2013-14 to 2020-21 cash'!$A$1:$F$89</definedName>
    <definedName name="_xlnm.Print_Area" localSheetId="3">'Level 2 2013-14 to 2020-21 real'!$A$1:$F$92</definedName>
    <definedName name="T5_Culture___External_Affairs" localSheetId="2">'Level 2 2013-14 to 2020-21 cash'!#REF!</definedName>
    <definedName name="T5_Culture___External_Affairs" localSheetId="3">'Level 2 2013-14 to 2020-21 real'!#REF!</definedName>
    <definedName name="T5_Culture___External_Affairs" localSheetId="4">'Level 3 ranked by change'!$A$61</definedName>
    <definedName name="T5_Culture___External_Affairs">#REF!</definedName>
    <definedName name="T5_Education___Lifelong_Learning" localSheetId="2">'Level 2 2013-14 to 2020-21 cash'!#REF!</definedName>
    <definedName name="T5_Education___Lifelong_Learning" localSheetId="3">'Level 2 2013-14 to 2020-21 real'!#REF!</definedName>
    <definedName name="T5_Education___Lifelong_Learning" localSheetId="4">'Level 3 ranked by change'!$A$25</definedName>
    <definedName name="T5_Education___Lifelong_Learning">#REF!</definedName>
    <definedName name="T5_Finance__Employment___Sustainable_Growth" localSheetId="2">'Level 2 2013-14 to 2020-21 cash'!#REF!</definedName>
    <definedName name="T5_Finance__Employment___Sustainable_Growth" localSheetId="3">'Level 2 2013-14 to 2020-21 real'!#REF!</definedName>
    <definedName name="T5_Finance__Employment___Sustainable_Growth" localSheetId="4">'Level 3 ranked by change'!$A$14</definedName>
    <definedName name="T5_Finance__Employment___Sustainable_Growth">#REF!</definedName>
    <definedName name="T5_Health___Wellbeing" localSheetId="2">'Level 2 2013-14 to 2020-21 cash'!#REF!</definedName>
    <definedName name="T5_Health___Wellbeing" localSheetId="3">'Level 2 2013-14 to 2020-21 real'!#REF!</definedName>
    <definedName name="T5_Health___Wellbeing" localSheetId="4">'Level 3 ranked by change'!#REF!</definedName>
    <definedName name="T5_Health___Wellbeing">#REF!</definedName>
    <definedName name="T5_Infrastructure__Investment___Cities" localSheetId="2">'Level 2 2013-14 to 2020-21 cash'!#REF!</definedName>
    <definedName name="T5_Infrastructure__Investment___Cities" localSheetId="3">'Level 2 2013-14 to 2020-21 real'!#REF!</definedName>
    <definedName name="T5_Infrastructure__Investment___Cities" localSheetId="4">'Level 3 ranked by change'!#REF!</definedName>
    <definedName name="T5_Infrastructure__Investment___Cities">#REF!</definedName>
    <definedName name="T5_Justice" localSheetId="2">'Level 2 2013-14 to 2020-21 cash'!#REF!</definedName>
    <definedName name="T5_Justice" localSheetId="3">'Level 2 2013-14 to 2020-21 real'!#REF!</definedName>
    <definedName name="T5_Justice" localSheetId="4">'Level 3 ranked by change'!$A$33</definedName>
    <definedName name="T5_Justice">#REF!</definedName>
    <definedName name="T5_Rural_Affairs_and_the_Environment" localSheetId="2">'Level 2 2013-14 to 2020-21 cash'!#REF!</definedName>
    <definedName name="T5_Rural_Affairs_and_the_Environment" localSheetId="3">'Level 2 2013-14 to 2020-21 real'!#REF!</definedName>
    <definedName name="T5_Rural_Affairs_and_the_Environment" localSheetId="4">'Level 3 ranked by change'!$A$50</definedName>
    <definedName name="T5_Rural_Affairs_and_the_Environment">#REF!</definedName>
    <definedName name="T5_Total_Administration" localSheetId="2">'Level 2 2013-14 to 2020-21 cash'!#REF!</definedName>
    <definedName name="T5_Total_Administration" localSheetId="3">'Level 2 2013-14 to 2020-21 real'!#REF!</definedName>
    <definedName name="T5_Total_Administration" localSheetId="4">'Level 3 ranked by change'!$A$73</definedName>
    <definedName name="T5_Total_Administration">#REF!</definedName>
    <definedName name="T5_Total_Crown_Office___Procurator_Fiscal" localSheetId="2">'Level 2 2013-14 to 2020-21 cash'!#REF!</definedName>
    <definedName name="T5_Total_Crown_Office___Procurator_Fiscal" localSheetId="3">'Level 2 2013-14 to 2020-21 real'!#REF!</definedName>
    <definedName name="T5_Total_Crown_Office___Procurator_Fiscal" localSheetId="4">'Level 3 ranked by change'!$A$75</definedName>
    <definedName name="T5_Total_Crown_Office___Procurator_Fiscal">#REF!</definedName>
    <definedName name="T5_Total_Local_Government" localSheetId="2">'Level 2 2013-14 to 2020-21 cash'!#REF!</definedName>
    <definedName name="T5_Total_Local_Government" localSheetId="3">'Level 2 2013-14 to 2020-21 real'!#REF!</definedName>
    <definedName name="T5_Total_Local_Government" localSheetId="4">'Level 3 ranked by change'!$A$77</definedName>
    <definedName name="T5_Total_Local_Government">#REF!</definedName>
    <definedName name="T5_Total_Scottish_Parliament___Audit" localSheetId="2">'Level 2 2013-14 to 2020-21 cash'!#REF!</definedName>
    <definedName name="T5_Total_Scottish_Parliament___Audit" localSheetId="3">'Level 2 2013-14 to 2020-21 real'!#REF!</definedName>
    <definedName name="T5_Total_Scottish_Parliament___Audit" localSheetId="4">'Level 3 ranked by change'!$A$79</definedName>
    <definedName name="T5_Total_Scottish_Parliament___Audit">#REF!</definedName>
    <definedName name="Table_1__Departmental_Expenditure_Limits_Cash_Terms">'TME, Resource, Capital and AME'!$A$29</definedName>
    <definedName name="Table_1__Total_Managed_Expenditure_Cash_Terms">'TME, Resource, Capital and AME'!$A$3</definedName>
    <definedName name="Table_10__Estimated_payments_under_PPP_Contracts_Real_Terms__2012_13_Prices">#REF!</definedName>
    <definedName name="Table_11__Estimated_payments_under_PPP_Contracts_Cash_Terms">#REF!</definedName>
    <definedName name="Table_12__Estimated_payments_under_PPP_Contracts_Real_Terms__2013_14_Prices">#REF!</definedName>
    <definedName name="Table_2__Departmental_Expenditure_Limits_Real_Terms__2012_13_prices">'TME, Resource, Capital and AME'!$A$42</definedName>
    <definedName name="Table_2__Total_Managed_Expenditure_Real_Terms__2013_14_prices">'TME, Resource, Capital and AME'!$A$16</definedName>
    <definedName name="Table_3__Annually_Managed_Expenditure_Cash_Terms">'TME, Resource, Capital and AME'!$A$107</definedName>
    <definedName name="Table_3__Departmental_Expenditure_Limits_Cash_Terms">'TME, Resource, Capital and AME'!$A$29</definedName>
    <definedName name="Table_4__Annually_Managed_Expenditure_Real_Terms___2012_13_prices">'TME, Resource, Capital and AME'!$A$120</definedName>
    <definedName name="Table_4__Departmental_Expenditure_Limits_Real_Terms__2013_14_prices">'TME, Resource, Capital and AME'!$A$42</definedName>
    <definedName name="Table_5__Annually_Managed_Expenditure_Cash_Terms">'TME, Resource, Capital and AME'!$A$107</definedName>
    <definedName name="Table_5__Departmental_Expenditure_Limits__Capital_Resource_Split" localSheetId="2">'Level 2 2013-14 to 2020-21 cash'!#REF!</definedName>
    <definedName name="Table_5__Departmental_Expenditure_Limits__Capital_Resource_Split" localSheetId="3">'Level 2 2013-14 to 2020-21 real'!#REF!</definedName>
    <definedName name="Table_5__Departmental_Expenditure_Limits__Capital_Resource_Split" localSheetId="4">'Level 3 ranked by change'!$A$3</definedName>
    <definedName name="Table_5__Departmental_Expenditure_Limits__Capital_Resource_Split">#REF!</definedName>
    <definedName name="Table_6__Annually_Managed_Expenditure_Real_Terms__2013_14_prices">'TME, Resource, Capital and AME'!$A$120</definedName>
    <definedName name="Table_6__Comparison_2002_03_to_2014_15_Cash_Terms" localSheetId="3">'Level 2 2013-14 to 2020-21 real'!#REF!</definedName>
    <definedName name="Table_6__Comparison_2002_03_to_2014_15_Cash_Terms" localSheetId="4">'Level 3 ranked by change'!$A$3</definedName>
    <definedName name="Table_6__Comparison_2002_03_to_2014_15_Cash_Terms">'Level 2 2013-14 to 2020-21 cash'!#REF!</definedName>
    <definedName name="Table_9__Estimated_payments_under_PPP_Contracts_Cash_Ter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6" l="1"/>
  <c r="I5" i="6"/>
  <c r="E146" i="1"/>
  <c r="D146" i="1"/>
  <c r="C146" i="1"/>
  <c r="B146" i="1"/>
  <c r="E120" i="1"/>
  <c r="D120" i="1"/>
  <c r="C120" i="1"/>
  <c r="B120" i="1"/>
  <c r="E94" i="1"/>
  <c r="D94" i="1"/>
  <c r="C94" i="1"/>
  <c r="B94" i="1"/>
  <c r="E68" i="1"/>
  <c r="D68" i="1"/>
  <c r="C68" i="1"/>
  <c r="B68" i="1"/>
  <c r="E42" i="1"/>
  <c r="D42" i="1"/>
  <c r="C42" i="1"/>
  <c r="B42" i="1"/>
  <c r="C54" i="1"/>
  <c r="B54" i="1"/>
  <c r="C53" i="1"/>
  <c r="B53" i="1"/>
  <c r="D53" i="1" s="1"/>
  <c r="E53" i="1" s="1"/>
  <c r="C52" i="1"/>
  <c r="B52" i="1"/>
  <c r="C51" i="1"/>
  <c r="D51" i="1" s="1"/>
  <c r="E51" i="1" s="1"/>
  <c r="B51" i="1"/>
  <c r="C50" i="1"/>
  <c r="B50" i="1"/>
  <c r="C49" i="1"/>
  <c r="D49" i="1" s="1"/>
  <c r="E49" i="1" s="1"/>
  <c r="B49" i="1"/>
  <c r="C48" i="1"/>
  <c r="B48" i="1"/>
  <c r="C47" i="1"/>
  <c r="B47" i="1"/>
  <c r="C46" i="1"/>
  <c r="B46" i="1"/>
  <c r="C45" i="1"/>
  <c r="B45" i="1"/>
  <c r="D45" i="1" s="1"/>
  <c r="E45" i="1" s="1"/>
  <c r="C44" i="1"/>
  <c r="B44" i="1"/>
  <c r="C43" i="1"/>
  <c r="D43" i="1" s="1"/>
  <c r="E43" i="1" s="1"/>
  <c r="B43" i="1"/>
  <c r="C30" i="1"/>
  <c r="C31" i="1"/>
  <c r="C32" i="1"/>
  <c r="D32" i="1" s="1"/>
  <c r="E32" i="1" s="1"/>
  <c r="C33" i="1"/>
  <c r="C34" i="1"/>
  <c r="C35" i="1"/>
  <c r="C36" i="1"/>
  <c r="C37" i="1"/>
  <c r="D37" i="1" s="1"/>
  <c r="E37" i="1" s="1"/>
  <c r="C38" i="1"/>
  <c r="C39" i="1"/>
  <c r="D39" i="1" s="1"/>
  <c r="E39" i="1" s="1"/>
  <c r="C40" i="1"/>
  <c r="C41" i="1"/>
  <c r="D41" i="1" s="1"/>
  <c r="E41" i="1" s="1"/>
  <c r="B31" i="1"/>
  <c r="B32" i="1"/>
  <c r="B33" i="1"/>
  <c r="B34" i="1"/>
  <c r="D34" i="1" s="1"/>
  <c r="E34" i="1" s="1"/>
  <c r="B35" i="1"/>
  <c r="B36" i="1"/>
  <c r="B37" i="1"/>
  <c r="B38" i="1"/>
  <c r="D38" i="1" s="1"/>
  <c r="E38" i="1" s="1"/>
  <c r="B39" i="1"/>
  <c r="B40" i="1"/>
  <c r="B41" i="1"/>
  <c r="B30" i="1"/>
  <c r="B6" i="6"/>
  <c r="C6" i="6"/>
  <c r="D6" i="6"/>
  <c r="E6" i="6"/>
  <c r="B7" i="6"/>
  <c r="C7" i="6"/>
  <c r="D7" i="6"/>
  <c r="E7" i="6"/>
  <c r="F7" i="6"/>
  <c r="G7" i="6"/>
  <c r="H7" i="6"/>
  <c r="I7" i="6"/>
  <c r="B8" i="6"/>
  <c r="C8" i="6"/>
  <c r="D8" i="6"/>
  <c r="E8" i="6"/>
  <c r="F8" i="6"/>
  <c r="G8" i="6"/>
  <c r="H8" i="6"/>
  <c r="I8" i="6"/>
  <c r="B9" i="6"/>
  <c r="C9" i="6"/>
  <c r="D9" i="6"/>
  <c r="E9" i="6"/>
  <c r="F9" i="6"/>
  <c r="G9" i="6"/>
  <c r="H9" i="6"/>
  <c r="I9" i="6"/>
  <c r="B10" i="6"/>
  <c r="C10" i="6"/>
  <c r="D10" i="6"/>
  <c r="E10" i="6"/>
  <c r="F10" i="6"/>
  <c r="G10" i="6"/>
  <c r="H10" i="6"/>
  <c r="I10" i="6"/>
  <c r="B11" i="6"/>
  <c r="C11" i="6"/>
  <c r="D11" i="6"/>
  <c r="E12" i="6"/>
  <c r="F12" i="6"/>
  <c r="G12" i="6"/>
  <c r="H12" i="6"/>
  <c r="I12" i="6"/>
  <c r="B13" i="6"/>
  <c r="C13" i="6"/>
  <c r="D13" i="6"/>
  <c r="E13" i="6"/>
  <c r="F13" i="6"/>
  <c r="G13" i="6"/>
  <c r="H13" i="6"/>
  <c r="I13" i="6"/>
  <c r="E14" i="6"/>
  <c r="F14" i="6"/>
  <c r="G14" i="6"/>
  <c r="H14" i="6"/>
  <c r="I14" i="6"/>
  <c r="H15" i="6"/>
  <c r="I15" i="6"/>
  <c r="E16" i="6"/>
  <c r="F16" i="6"/>
  <c r="G16" i="6"/>
  <c r="H16" i="6"/>
  <c r="I16" i="6"/>
  <c r="B17" i="6"/>
  <c r="C17" i="6"/>
  <c r="D17" i="6"/>
  <c r="C18" i="6"/>
  <c r="B19" i="6"/>
  <c r="C19" i="6"/>
  <c r="D19" i="6"/>
  <c r="E19" i="6"/>
  <c r="F19" i="6"/>
  <c r="G19" i="6"/>
  <c r="H19" i="6"/>
  <c r="I19" i="6"/>
  <c r="B20" i="6"/>
  <c r="C20" i="6"/>
  <c r="D20" i="6"/>
  <c r="E20" i="6"/>
  <c r="F20" i="6"/>
  <c r="G20" i="6"/>
  <c r="H20" i="6"/>
  <c r="I20" i="6"/>
  <c r="B21" i="6"/>
  <c r="C21" i="6"/>
  <c r="D21" i="6"/>
  <c r="E21" i="6"/>
  <c r="F21" i="6"/>
  <c r="G21" i="6"/>
  <c r="H21" i="6"/>
  <c r="I21" i="6"/>
  <c r="B22" i="6"/>
  <c r="C22" i="6"/>
  <c r="D22" i="6"/>
  <c r="E22" i="6"/>
  <c r="F22" i="6"/>
  <c r="G22" i="6"/>
  <c r="H22" i="6"/>
  <c r="I22" i="6"/>
  <c r="B23" i="6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D26" i="6"/>
  <c r="E26" i="6"/>
  <c r="F26" i="6"/>
  <c r="G26" i="6"/>
  <c r="H26" i="6"/>
  <c r="I26" i="6"/>
  <c r="E27" i="6"/>
  <c r="F27" i="6"/>
  <c r="G27" i="6"/>
  <c r="H27" i="6"/>
  <c r="I27" i="6"/>
  <c r="H28" i="6"/>
  <c r="I28" i="6"/>
  <c r="B29" i="6"/>
  <c r="C29" i="6"/>
  <c r="D29" i="6"/>
  <c r="E29" i="6"/>
  <c r="F29" i="6"/>
  <c r="G29" i="6"/>
  <c r="H29" i="6"/>
  <c r="I29" i="6"/>
  <c r="B30" i="6"/>
  <c r="C30" i="6"/>
  <c r="D30" i="6"/>
  <c r="E30" i="6"/>
  <c r="F30" i="6"/>
  <c r="G30" i="6"/>
  <c r="H30" i="6"/>
  <c r="I30" i="6"/>
  <c r="B31" i="6"/>
  <c r="C31" i="6"/>
  <c r="D31" i="6"/>
  <c r="E31" i="6"/>
  <c r="F31" i="6"/>
  <c r="G31" i="6"/>
  <c r="H31" i="6"/>
  <c r="I31" i="6"/>
  <c r="I32" i="6"/>
  <c r="C33" i="6"/>
  <c r="D33" i="6"/>
  <c r="E33" i="6"/>
  <c r="F33" i="6"/>
  <c r="G33" i="6"/>
  <c r="H33" i="6"/>
  <c r="I33" i="6"/>
  <c r="E34" i="6"/>
  <c r="F34" i="6"/>
  <c r="G34" i="6"/>
  <c r="I34" i="6"/>
  <c r="E35" i="6"/>
  <c r="F35" i="6"/>
  <c r="I35" i="6"/>
  <c r="B36" i="6"/>
  <c r="C36" i="6"/>
  <c r="D36" i="6"/>
  <c r="E36" i="6"/>
  <c r="F36" i="6"/>
  <c r="D37" i="6"/>
  <c r="E37" i="6"/>
  <c r="F37" i="6"/>
  <c r="G37" i="6"/>
  <c r="H37" i="6"/>
  <c r="I37" i="6"/>
  <c r="B38" i="6"/>
  <c r="C38" i="6"/>
  <c r="D39" i="6"/>
  <c r="E39" i="6"/>
  <c r="F39" i="6"/>
  <c r="G39" i="6"/>
  <c r="H39" i="6"/>
  <c r="I39" i="6"/>
  <c r="H40" i="6"/>
  <c r="I40" i="6"/>
  <c r="B42" i="6"/>
  <c r="C42" i="6"/>
  <c r="D42" i="6"/>
  <c r="E42" i="6"/>
  <c r="F42" i="6"/>
  <c r="G42" i="6"/>
  <c r="H42" i="6"/>
  <c r="I42" i="6"/>
  <c r="B43" i="6"/>
  <c r="C43" i="6"/>
  <c r="D43" i="6"/>
  <c r="E43" i="6"/>
  <c r="F43" i="6"/>
  <c r="G43" i="6"/>
  <c r="H43" i="6"/>
  <c r="I43" i="6"/>
  <c r="B44" i="6"/>
  <c r="C44" i="6"/>
  <c r="D44" i="6"/>
  <c r="E44" i="6"/>
  <c r="F44" i="6"/>
  <c r="G44" i="6"/>
  <c r="H44" i="6"/>
  <c r="I44" i="6"/>
  <c r="B45" i="6"/>
  <c r="C45" i="6"/>
  <c r="D45" i="6"/>
  <c r="E45" i="6"/>
  <c r="F45" i="6"/>
  <c r="G45" i="6"/>
  <c r="H45" i="6"/>
  <c r="I45" i="6"/>
  <c r="B46" i="6"/>
  <c r="C46" i="6"/>
  <c r="D46" i="6"/>
  <c r="E46" i="6"/>
  <c r="F46" i="6"/>
  <c r="G46" i="6"/>
  <c r="H46" i="6"/>
  <c r="I46" i="6"/>
  <c r="B47" i="6"/>
  <c r="C47" i="6"/>
  <c r="D47" i="6"/>
  <c r="E47" i="6"/>
  <c r="F47" i="6"/>
  <c r="G47" i="6"/>
  <c r="H47" i="6"/>
  <c r="I47" i="6"/>
  <c r="B48" i="6"/>
  <c r="C48" i="6"/>
  <c r="D48" i="6"/>
  <c r="E48" i="6"/>
  <c r="F48" i="6"/>
  <c r="G48" i="6"/>
  <c r="H48" i="6"/>
  <c r="I48" i="6"/>
  <c r="G49" i="6"/>
  <c r="H49" i="6"/>
  <c r="I49" i="6"/>
  <c r="C50" i="6"/>
  <c r="D50" i="6"/>
  <c r="E50" i="6"/>
  <c r="F50" i="6"/>
  <c r="G50" i="6"/>
  <c r="H50" i="6"/>
  <c r="I50" i="6"/>
  <c r="B51" i="6"/>
  <c r="C51" i="6"/>
  <c r="D51" i="6"/>
  <c r="E51" i="6"/>
  <c r="F51" i="6"/>
  <c r="G51" i="6"/>
  <c r="H51" i="6"/>
  <c r="I51" i="6"/>
  <c r="B52" i="6"/>
  <c r="C52" i="6"/>
  <c r="D52" i="6"/>
  <c r="E52" i="6"/>
  <c r="F52" i="6"/>
  <c r="G52" i="6"/>
  <c r="H52" i="6"/>
  <c r="I52" i="6"/>
  <c r="B53" i="6"/>
  <c r="C53" i="6"/>
  <c r="D53" i="6"/>
  <c r="E53" i="6"/>
  <c r="F53" i="6"/>
  <c r="G53" i="6"/>
  <c r="H53" i="6"/>
  <c r="I53" i="6"/>
  <c r="B54" i="6"/>
  <c r="C54" i="6"/>
  <c r="D54" i="6"/>
  <c r="E54" i="6"/>
  <c r="F54" i="6"/>
  <c r="G54" i="6"/>
  <c r="H54" i="6"/>
  <c r="I54" i="6"/>
  <c r="B55" i="6"/>
  <c r="C55" i="6"/>
  <c r="D55" i="6"/>
  <c r="E55" i="6"/>
  <c r="F55" i="6"/>
  <c r="G55" i="6"/>
  <c r="H55" i="6"/>
  <c r="I55" i="6"/>
  <c r="B56" i="6"/>
  <c r="C56" i="6"/>
  <c r="D56" i="6"/>
  <c r="E56" i="6"/>
  <c r="F56" i="6"/>
  <c r="G56" i="6"/>
  <c r="H56" i="6"/>
  <c r="I56" i="6"/>
  <c r="B57" i="6"/>
  <c r="C57" i="6"/>
  <c r="D57" i="6"/>
  <c r="E57" i="6"/>
  <c r="F57" i="6"/>
  <c r="G57" i="6"/>
  <c r="H57" i="6"/>
  <c r="I57" i="6"/>
  <c r="B58" i="6"/>
  <c r="C58" i="6"/>
  <c r="D58" i="6"/>
  <c r="E58" i="6"/>
  <c r="F58" i="6"/>
  <c r="G58" i="6"/>
  <c r="H58" i="6"/>
  <c r="I58" i="6"/>
  <c r="B59" i="6"/>
  <c r="C59" i="6"/>
  <c r="D59" i="6"/>
  <c r="E59" i="6"/>
  <c r="F59" i="6"/>
  <c r="G59" i="6"/>
  <c r="H59" i="6"/>
  <c r="I59" i="6"/>
  <c r="B60" i="6"/>
  <c r="C60" i="6"/>
  <c r="D60" i="6"/>
  <c r="E60" i="6"/>
  <c r="F60" i="6"/>
  <c r="G60" i="6"/>
  <c r="H60" i="6"/>
  <c r="I60" i="6"/>
  <c r="B61" i="6"/>
  <c r="C61" i="6"/>
  <c r="D61" i="6"/>
  <c r="E61" i="6"/>
  <c r="F61" i="6"/>
  <c r="G61" i="6"/>
  <c r="H61" i="6"/>
  <c r="I61" i="6"/>
  <c r="B62" i="6"/>
  <c r="C62" i="6"/>
  <c r="D62" i="6"/>
  <c r="E62" i="6"/>
  <c r="F62" i="6"/>
  <c r="G62" i="6"/>
  <c r="H62" i="6"/>
  <c r="I62" i="6"/>
  <c r="B63" i="6"/>
  <c r="C63" i="6"/>
  <c r="D63" i="6"/>
  <c r="E63" i="6"/>
  <c r="F63" i="6"/>
  <c r="G63" i="6"/>
  <c r="H63" i="6"/>
  <c r="I63" i="6"/>
  <c r="B64" i="6"/>
  <c r="C64" i="6"/>
  <c r="D64" i="6"/>
  <c r="E64" i="6"/>
  <c r="F64" i="6"/>
  <c r="G64" i="6"/>
  <c r="H64" i="6"/>
  <c r="I64" i="6"/>
  <c r="B65" i="6"/>
  <c r="C65" i="6"/>
  <c r="D65" i="6"/>
  <c r="E65" i="6"/>
  <c r="F65" i="6"/>
  <c r="G65" i="6"/>
  <c r="H65" i="6"/>
  <c r="I65" i="6"/>
  <c r="B66" i="6"/>
  <c r="C66" i="6"/>
  <c r="D66" i="6"/>
  <c r="E66" i="6"/>
  <c r="F66" i="6"/>
  <c r="G66" i="6"/>
  <c r="H66" i="6"/>
  <c r="I66" i="6"/>
  <c r="B67" i="6"/>
  <c r="C67" i="6"/>
  <c r="D67" i="6"/>
  <c r="E67" i="6"/>
  <c r="F67" i="6"/>
  <c r="G67" i="6"/>
  <c r="H67" i="6"/>
  <c r="I67" i="6"/>
  <c r="B68" i="6"/>
  <c r="C68" i="6"/>
  <c r="D68" i="6"/>
  <c r="E68" i="6"/>
  <c r="F68" i="6"/>
  <c r="G68" i="6"/>
  <c r="H68" i="6"/>
  <c r="I68" i="6"/>
  <c r="B69" i="6"/>
  <c r="C69" i="6"/>
  <c r="D69" i="6"/>
  <c r="E69" i="6"/>
  <c r="F69" i="6"/>
  <c r="G69" i="6"/>
  <c r="H69" i="6"/>
  <c r="I69" i="6"/>
  <c r="B70" i="6"/>
  <c r="C70" i="6"/>
  <c r="D70" i="6"/>
  <c r="E70" i="6"/>
  <c r="F70" i="6"/>
  <c r="G70" i="6"/>
  <c r="H70" i="6"/>
  <c r="I70" i="6"/>
  <c r="B71" i="6"/>
  <c r="C71" i="6"/>
  <c r="D71" i="6"/>
  <c r="E71" i="6"/>
  <c r="F71" i="6"/>
  <c r="G71" i="6"/>
  <c r="H71" i="6"/>
  <c r="I71" i="6"/>
  <c r="B72" i="6"/>
  <c r="C72" i="6"/>
  <c r="D72" i="6"/>
  <c r="B73" i="6"/>
  <c r="C73" i="6"/>
  <c r="D73" i="6"/>
  <c r="E73" i="6"/>
  <c r="F73" i="6"/>
  <c r="G73" i="6"/>
  <c r="H73" i="6"/>
  <c r="I73" i="6"/>
  <c r="B74" i="6"/>
  <c r="C74" i="6"/>
  <c r="D74" i="6"/>
  <c r="E74" i="6"/>
  <c r="F74" i="6"/>
  <c r="G74" i="6"/>
  <c r="H74" i="6"/>
  <c r="I74" i="6"/>
  <c r="B75" i="6"/>
  <c r="C75" i="6"/>
  <c r="D75" i="6"/>
  <c r="E75" i="6"/>
  <c r="F75" i="6"/>
  <c r="G75" i="6"/>
  <c r="H75" i="6"/>
  <c r="I75" i="6"/>
  <c r="I76" i="6"/>
  <c r="B77" i="6"/>
  <c r="C77" i="6"/>
  <c r="D77" i="6"/>
  <c r="E77" i="6"/>
  <c r="F77" i="6"/>
  <c r="G77" i="6"/>
  <c r="H77" i="6"/>
  <c r="I77" i="6"/>
  <c r="B78" i="6"/>
  <c r="C78" i="6"/>
  <c r="D78" i="6"/>
  <c r="E78" i="6"/>
  <c r="F78" i="6"/>
  <c r="G78" i="6"/>
  <c r="H79" i="6"/>
  <c r="I79" i="6"/>
  <c r="H80" i="6"/>
  <c r="I80" i="6"/>
  <c r="B81" i="6"/>
  <c r="C81" i="6"/>
  <c r="D81" i="6"/>
  <c r="E81" i="6"/>
  <c r="F81" i="6"/>
  <c r="G81" i="6"/>
  <c r="H81" i="6"/>
  <c r="I81" i="6"/>
  <c r="B82" i="6"/>
  <c r="C82" i="6"/>
  <c r="D82" i="6"/>
  <c r="E82" i="6"/>
  <c r="F82" i="6"/>
  <c r="G82" i="6"/>
  <c r="H82" i="6"/>
  <c r="I82" i="6"/>
  <c r="B83" i="6"/>
  <c r="C83" i="6"/>
  <c r="D83" i="6"/>
  <c r="E83" i="6"/>
  <c r="F83" i="6"/>
  <c r="G83" i="6"/>
  <c r="H83" i="6"/>
  <c r="I83" i="6"/>
  <c r="B84" i="6"/>
  <c r="C84" i="6"/>
  <c r="D84" i="6"/>
  <c r="E84" i="6"/>
  <c r="F84" i="6"/>
  <c r="G84" i="6"/>
  <c r="H84" i="6"/>
  <c r="I84" i="6"/>
  <c r="B85" i="6"/>
  <c r="C85" i="6"/>
  <c r="D85" i="6"/>
  <c r="E85" i="6"/>
  <c r="F85" i="6"/>
  <c r="G85" i="6"/>
  <c r="H85" i="6"/>
  <c r="I85" i="6"/>
  <c r="B86" i="6"/>
  <c r="C86" i="6"/>
  <c r="D86" i="6"/>
  <c r="E86" i="6"/>
  <c r="F86" i="6"/>
  <c r="G86" i="6"/>
  <c r="H86" i="6"/>
  <c r="I86" i="6"/>
  <c r="B87" i="6"/>
  <c r="C87" i="6"/>
  <c r="D87" i="6"/>
  <c r="E87" i="6"/>
  <c r="F87" i="6"/>
  <c r="G87" i="6"/>
  <c r="H87" i="6"/>
  <c r="I87" i="6"/>
  <c r="B88" i="6"/>
  <c r="C88" i="6"/>
  <c r="B89" i="6"/>
  <c r="C89" i="6"/>
  <c r="D89" i="6"/>
  <c r="E89" i="6"/>
  <c r="F89" i="6"/>
  <c r="G89" i="6"/>
  <c r="H89" i="6"/>
  <c r="I89" i="6"/>
  <c r="D90" i="6"/>
  <c r="E90" i="6"/>
  <c r="F90" i="6"/>
  <c r="G90" i="6"/>
  <c r="H90" i="6"/>
  <c r="I90" i="6"/>
  <c r="B91" i="6"/>
  <c r="C91" i="6"/>
  <c r="D91" i="6"/>
  <c r="E91" i="6"/>
  <c r="F91" i="6"/>
  <c r="G91" i="6"/>
  <c r="H91" i="6"/>
  <c r="I91" i="6"/>
  <c r="B92" i="6"/>
  <c r="C92" i="6"/>
  <c r="D92" i="6"/>
  <c r="E92" i="6"/>
  <c r="F92" i="6"/>
  <c r="G92" i="6"/>
  <c r="H92" i="6"/>
  <c r="I92" i="6"/>
  <c r="B93" i="6"/>
  <c r="C93" i="6"/>
  <c r="D93" i="6"/>
  <c r="E93" i="6"/>
  <c r="F93" i="6"/>
  <c r="G93" i="6"/>
  <c r="H93" i="6"/>
  <c r="I93" i="6"/>
  <c r="B94" i="6"/>
  <c r="C94" i="6"/>
  <c r="D94" i="6"/>
  <c r="E94" i="6"/>
  <c r="F94" i="6"/>
  <c r="G94" i="6"/>
  <c r="H94" i="6"/>
  <c r="I94" i="6"/>
  <c r="B95" i="6"/>
  <c r="C95" i="6"/>
  <c r="D95" i="6"/>
  <c r="E95" i="6"/>
  <c r="F95" i="6"/>
  <c r="G95" i="6"/>
  <c r="H95" i="6"/>
  <c r="I95" i="6"/>
  <c r="B96" i="6"/>
  <c r="C96" i="6"/>
  <c r="D96" i="6"/>
  <c r="E96" i="6"/>
  <c r="F96" i="6"/>
  <c r="G96" i="6"/>
  <c r="B97" i="6"/>
  <c r="C97" i="6"/>
  <c r="D97" i="6"/>
  <c r="E97" i="6"/>
  <c r="F97" i="6"/>
  <c r="G97" i="6"/>
  <c r="B98" i="6"/>
  <c r="C98" i="6"/>
  <c r="D98" i="6"/>
  <c r="E98" i="6"/>
  <c r="F98" i="6"/>
  <c r="G98" i="6"/>
  <c r="H98" i="6"/>
  <c r="I98" i="6"/>
  <c r="B99" i="6"/>
  <c r="C99" i="6"/>
  <c r="D99" i="6"/>
  <c r="E99" i="6"/>
  <c r="F99" i="6"/>
  <c r="G99" i="6"/>
  <c r="H99" i="6"/>
  <c r="I99" i="6"/>
  <c r="B100" i="6"/>
  <c r="C100" i="6"/>
  <c r="D100" i="6"/>
  <c r="E100" i="6"/>
  <c r="F100" i="6"/>
  <c r="G100" i="6"/>
  <c r="H100" i="6"/>
  <c r="I100" i="6"/>
  <c r="H5" i="6"/>
  <c r="G5" i="6"/>
  <c r="F5" i="6"/>
  <c r="E5" i="6"/>
  <c r="D5" i="6"/>
  <c r="C5" i="6"/>
  <c r="C4" i="6"/>
  <c r="D4" i="6"/>
  <c r="E4" i="6"/>
  <c r="F4" i="6"/>
  <c r="G4" i="6"/>
  <c r="H4" i="6"/>
  <c r="I4" i="6"/>
  <c r="B4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5" i="6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4" i="1"/>
  <c r="E54" i="1" s="1"/>
  <c r="E52" i="1"/>
  <c r="D52" i="1"/>
  <c r="D50" i="1"/>
  <c r="E50" i="1" s="1"/>
  <c r="D48" i="1"/>
  <c r="E48" i="1" s="1"/>
  <c r="D47" i="1"/>
  <c r="E47" i="1" s="1"/>
  <c r="D46" i="1"/>
  <c r="E46" i="1" s="1"/>
  <c r="E44" i="1"/>
  <c r="D44" i="1"/>
  <c r="D40" i="1"/>
  <c r="E40" i="1" s="1"/>
  <c r="D36" i="1"/>
  <c r="E36" i="1" s="1"/>
  <c r="D35" i="1"/>
  <c r="E35" i="1" s="1"/>
  <c r="D31" i="1"/>
  <c r="E31" i="1" s="1"/>
  <c r="D30" i="1"/>
  <c r="E30" i="1" s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6" i="1"/>
  <c r="A105" i="1"/>
  <c r="A104" i="1"/>
  <c r="A103" i="1"/>
  <c r="A102" i="1"/>
  <c r="A101" i="1"/>
  <c r="A100" i="1"/>
  <c r="A99" i="1"/>
  <c r="A98" i="1"/>
  <c r="A97" i="1"/>
  <c r="A96" i="1"/>
  <c r="A95" i="1"/>
  <c r="A93" i="1"/>
  <c r="A92" i="1"/>
  <c r="A91" i="1"/>
  <c r="A90" i="1"/>
  <c r="A89" i="1"/>
  <c r="A88" i="1"/>
  <c r="A87" i="1"/>
  <c r="A86" i="1"/>
  <c r="A85" i="1"/>
  <c r="A84" i="1"/>
  <c r="A83" i="1"/>
  <c r="A82" i="1"/>
  <c r="A80" i="1"/>
  <c r="A79" i="1"/>
  <c r="A78" i="1"/>
  <c r="A77" i="1"/>
  <c r="A76" i="1"/>
  <c r="A75" i="1"/>
  <c r="A74" i="1"/>
  <c r="A73" i="1"/>
  <c r="A72" i="1"/>
  <c r="A71" i="1"/>
  <c r="A70" i="1"/>
  <c r="A69" i="1"/>
  <c r="A67" i="1"/>
  <c r="A66" i="1"/>
  <c r="A65" i="1"/>
  <c r="A64" i="1"/>
  <c r="A63" i="1"/>
  <c r="A62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6" i="1"/>
  <c r="A45" i="1"/>
  <c r="A44" i="1"/>
  <c r="A43" i="1"/>
  <c r="A41" i="1"/>
  <c r="A40" i="1"/>
  <c r="A39" i="1"/>
  <c r="A38" i="1"/>
  <c r="A37" i="1"/>
  <c r="A36" i="1"/>
  <c r="A35" i="1"/>
  <c r="A34" i="1"/>
  <c r="A33" i="1"/>
  <c r="A32" i="1"/>
  <c r="A31" i="1"/>
  <c r="A30" i="1"/>
  <c r="C16" i="1"/>
  <c r="D16" i="1"/>
  <c r="E16" i="1"/>
  <c r="B16" i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A18" i="1"/>
  <c r="A19" i="1"/>
  <c r="A20" i="1"/>
  <c r="A21" i="1"/>
  <c r="A22" i="1"/>
  <c r="A23" i="1"/>
  <c r="A24" i="1"/>
  <c r="A25" i="1"/>
  <c r="A26" i="1"/>
  <c r="A27" i="1"/>
  <c r="A28" i="1"/>
  <c r="A17" i="1"/>
  <c r="D5" i="1"/>
  <c r="E5" i="1" s="1"/>
  <c r="D6" i="1"/>
  <c r="E6" i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4" i="1"/>
  <c r="E4" i="1" s="1"/>
  <c r="D33" i="1" l="1"/>
  <c r="E33" i="1" s="1"/>
  <c r="A16" i="3" l="1"/>
  <c r="A17" i="3"/>
  <c r="A18" i="3"/>
  <c r="A19" i="3"/>
  <c r="A20" i="3"/>
  <c r="A21" i="3"/>
  <c r="A22" i="3"/>
  <c r="A23" i="3"/>
  <c r="A24" i="3"/>
  <c r="A25" i="3"/>
  <c r="A28" i="3"/>
  <c r="A29" i="3"/>
  <c r="A30" i="3"/>
</calcChain>
</file>

<file path=xl/sharedStrings.xml><?xml version="1.0" encoding="utf-8"?>
<sst xmlns="http://schemas.openxmlformats.org/spreadsheetml/2006/main" count="1045" uniqueCount="426">
  <si>
    <t>Contents</t>
  </si>
  <si>
    <t>Table 1: Total Managed Expenditure Cash Terms</t>
  </si>
  <si>
    <t>2014-15</t>
  </si>
  <si>
    <t>2015-16</t>
  </si>
  <si>
    <t>Administration</t>
  </si>
  <si>
    <t>Total</t>
  </si>
  <si>
    <t>Capital</t>
  </si>
  <si>
    <t>Health</t>
  </si>
  <si>
    <t>Scottish Public Pensions Agency</t>
  </si>
  <si>
    <t>Planning</t>
  </si>
  <si>
    <t>Accountant in Bankruptcy</t>
  </si>
  <si>
    <t>Third Sector</t>
  </si>
  <si>
    <t>Office of the Scottish Charity Regulator</t>
  </si>
  <si>
    <t>Community Justice Services</t>
  </si>
  <si>
    <t>Criminal Injuries Compensation</t>
  </si>
  <si>
    <t>Legal Aid</t>
  </si>
  <si>
    <t>Scottish Police Authority (SPA)</t>
  </si>
  <si>
    <t>Scottish Fire and Rescue Service</t>
  </si>
  <si>
    <t>Miscellaneous</t>
  </si>
  <si>
    <t>Police Central Government</t>
  </si>
  <si>
    <t>Safer and Stronger Communities</t>
  </si>
  <si>
    <t>Police and Fire Pensions</t>
  </si>
  <si>
    <t>Scottish Prison Service</t>
  </si>
  <si>
    <t>Historic Scotland</t>
  </si>
  <si>
    <t>National Records of Scotland</t>
  </si>
  <si>
    <t>Young Scots Fund</t>
  </si>
  <si>
    <t>Concessionary Fares and Bus Services</t>
  </si>
  <si>
    <t>Motorways and Trunk Roads</t>
  </si>
  <si>
    <t>Air Services</t>
  </si>
  <si>
    <t>Scottish Water</t>
  </si>
  <si>
    <t>Scottish Futures Fund</t>
  </si>
  <si>
    <t>Housing and Regeneration</t>
  </si>
  <si>
    <t>Welfare Reform Mitigation</t>
  </si>
  <si>
    <t>Scottish Housing Regulator</t>
  </si>
  <si>
    <t>Total Administration</t>
  </si>
  <si>
    <t>2012-13</t>
  </si>
  <si>
    <t>2013-14</t>
  </si>
  <si>
    <t>Revenue Scotland</t>
  </si>
  <si>
    <t>Learning</t>
  </si>
  <si>
    <t>Total Scottish Government Budget</t>
  </si>
  <si>
    <t>2016-17</t>
  </si>
  <si>
    <t>2017-18</t>
  </si>
  <si>
    <t>2018-19</t>
  </si>
  <si>
    <t>2019-20</t>
  </si>
  <si>
    <t>Food Standards Scotland</t>
  </si>
  <si>
    <t>Scottish Funding Council</t>
  </si>
  <si>
    <t>Advanced Learning and Science</t>
  </si>
  <si>
    <t xml:space="preserve">Judiciary </t>
  </si>
  <si>
    <t>Housing</t>
  </si>
  <si>
    <t>Social Justice &amp; Regeneration</t>
  </si>
  <si>
    <t>Governance, Elections &amp; Reform</t>
  </si>
  <si>
    <t>Digital Public Services, Committees, Commissions and Other Expenditure</t>
  </si>
  <si>
    <t>Judiciary</t>
  </si>
  <si>
    <t>Scottish Futures Fund (SJC&amp;PR)</t>
  </si>
  <si>
    <t>-</t>
  </si>
  <si>
    <t>2020-21</t>
  </si>
  <si>
    <t>2021-22</t>
  </si>
  <si>
    <t>Scottish Fiscal Commission</t>
  </si>
  <si>
    <t>Children and Families</t>
  </si>
  <si>
    <t>Total Education &amp; Skills</t>
  </si>
  <si>
    <t>Employability and Training</t>
  </si>
  <si>
    <t>Scottish Courts and Tribunals Service</t>
  </si>
  <si>
    <t>Marine</t>
  </si>
  <si>
    <t>Research, Analysis and Other Services</t>
  </si>
  <si>
    <t>Environmental Services</t>
  </si>
  <si>
    <t>External Affairs</t>
  </si>
  <si>
    <t>Rural Services</t>
  </si>
  <si>
    <t>Total Crown Office and Procurator Fiscal Service</t>
  </si>
  <si>
    <t>Crown Office and Procurator Fiscal Service</t>
  </si>
  <si>
    <t>Table 5: Fiscal Resource - Cash Terms</t>
  </si>
  <si>
    <t>Table 9: Annually Managed Expenditure - Cash Terms</t>
  </si>
  <si>
    <t>Table 10: Annually Managed Expenditure - Real Terms</t>
  </si>
  <si>
    <t>Table 3: Resource and Capital - Cash Terms</t>
  </si>
  <si>
    <t>Table 12: Non-Cash (Ringfenced) - Real Terms</t>
  </si>
  <si>
    <t>Table 11: Non-Cash (Ringfenced) Cash Terms</t>
  </si>
  <si>
    <t>Workforce and nursing</t>
  </si>
  <si>
    <t>Outcomes Framework</t>
  </si>
  <si>
    <t>Health Improvement &amp; Protection</t>
  </si>
  <si>
    <t xml:space="preserve">Mental Health Services </t>
  </si>
  <si>
    <t>Quality &amp; Improvement</t>
  </si>
  <si>
    <t>Early Years</t>
  </si>
  <si>
    <t>Sportscotland</t>
  </si>
  <si>
    <t>Active Healthy Lives</t>
  </si>
  <si>
    <t>Capital Expenditure</t>
  </si>
  <si>
    <t>Agency Administration</t>
  </si>
  <si>
    <t>Scottish Teachers Pension Scheme</t>
  </si>
  <si>
    <t>NHS Pension Scheme</t>
  </si>
  <si>
    <t>Scotland Act Implementation</t>
  </si>
  <si>
    <t>Public Information &amp; Engagement</t>
  </si>
  <si>
    <t>Procurement Shared Services</t>
  </si>
  <si>
    <t>Local Government Boundary Commission</t>
  </si>
  <si>
    <t>Scottish Parliamentary Elections</t>
  </si>
  <si>
    <t>Creating Positive Futures</t>
  </si>
  <si>
    <t>SAAS Capital</t>
  </si>
  <si>
    <t>Student Loans Sale Subsidy Impairment Adjustments</t>
  </si>
  <si>
    <t>College Operational Exp</t>
  </si>
  <si>
    <t>College Operational Inc</t>
  </si>
  <si>
    <t>College NPD expenditure</t>
  </si>
  <si>
    <t>College Depreciation costs</t>
  </si>
  <si>
    <t>HE Resource</t>
  </si>
  <si>
    <t>College Capital Exp</t>
  </si>
  <si>
    <t>College Capital Receipts</t>
  </si>
  <si>
    <t>HE FTs</t>
  </si>
  <si>
    <t>Qualifications &amp; Accreditation</t>
  </si>
  <si>
    <t>Offender Services</t>
  </si>
  <si>
    <t>Judicial Salaries</t>
  </si>
  <si>
    <t>Safer Communities</t>
  </si>
  <si>
    <t>Police Pensions</t>
  </si>
  <si>
    <t>Fire Pensions</t>
  </si>
  <si>
    <t>Current Expenditure</t>
  </si>
  <si>
    <t>Victim/Witness Support</t>
  </si>
  <si>
    <t>Other Miscellaneous</t>
  </si>
  <si>
    <t>Operating Expenditure</t>
  </si>
  <si>
    <t>Cities Investment &amp; Strategy</t>
  </si>
  <si>
    <t xml:space="preserve">Enterprise </t>
  </si>
  <si>
    <t>Energy</t>
  </si>
  <si>
    <t>Innovation and Industries</t>
  </si>
  <si>
    <t>Fuel Poverty/Energy Efficiency</t>
  </si>
  <si>
    <t>Housing Support</t>
  </si>
  <si>
    <t>Communities Analysis</t>
  </si>
  <si>
    <t>Scottish Welfare Fund</t>
  </si>
  <si>
    <t>Regeneration</t>
  </si>
  <si>
    <t>Public Service Reform and Community Empowerment</t>
  </si>
  <si>
    <t>General Revenue Grant</t>
  </si>
  <si>
    <t xml:space="preserve">Non Domestic Rates </t>
  </si>
  <si>
    <t>Specific Resource Grants</t>
  </si>
  <si>
    <t>Specific Capital Grants</t>
  </si>
  <si>
    <t>National Parks</t>
  </si>
  <si>
    <t>Land Reform</t>
  </si>
  <si>
    <t>Hydro Nation</t>
  </si>
  <si>
    <t>Broadband</t>
  </si>
  <si>
    <t>Depreciation</t>
  </si>
  <si>
    <t>Woodland Grants</t>
  </si>
  <si>
    <t>EC Receipts</t>
  </si>
  <si>
    <t>Support for Prestwick Airport</t>
  </si>
  <si>
    <t>Edinburgh Tram Inquiry</t>
  </si>
  <si>
    <t>British Irish Council</t>
  </si>
  <si>
    <t>Operational Costs</t>
  </si>
  <si>
    <t>Less Income</t>
  </si>
  <si>
    <t>Administration costs</t>
  </si>
  <si>
    <t>Less income</t>
  </si>
  <si>
    <t>Budget heading</t>
  </si>
  <si>
    <t>European Social Fund</t>
  </si>
  <si>
    <t>European Regional Development Fund</t>
  </si>
  <si>
    <t>Other Finance</t>
  </si>
  <si>
    <t>Portfolio</t>
  </si>
  <si>
    <t>TME, Resource, Capital and AME</t>
  </si>
  <si>
    <t>2022-23</t>
  </si>
  <si>
    <t>2023-24</t>
  </si>
  <si>
    <t>More Homes</t>
  </si>
  <si>
    <t>Local Government Advice and Policy</t>
  </si>
  <si>
    <t>Scottish Government Capital Projects</t>
  </si>
  <si>
    <t xml:space="preserve">Consumer Scotland Policy and Advice </t>
  </si>
  <si>
    <t>Economic Advice</t>
  </si>
  <si>
    <t>Scottish National Investment Bank</t>
  </si>
  <si>
    <t>Workforce, Infrastructure and Reform</t>
  </si>
  <si>
    <t>Office of the Chief Social Work Adviser</t>
  </si>
  <si>
    <t>Safe and Secure Scotland</t>
  </si>
  <si>
    <t>Digital Connectivity Capital</t>
  </si>
  <si>
    <t>Digital Connectivity Resource</t>
  </si>
  <si>
    <t>Strategic Policy, Research and Sponsorship</t>
  </si>
  <si>
    <t>ARE Operations</t>
  </si>
  <si>
    <t>FLS Resource</t>
  </si>
  <si>
    <t>FLS Capital</t>
  </si>
  <si>
    <t>Highlands &amp; Islands Enterprise</t>
  </si>
  <si>
    <t>South of Scotland Agency</t>
  </si>
  <si>
    <t>Social Security, Advice, Policy and Programme Costs</t>
  </si>
  <si>
    <t>Social Security Scotland</t>
  </si>
  <si>
    <t>Carer's Allowance</t>
  </si>
  <si>
    <t>Carer's Allowance Supplement</t>
  </si>
  <si>
    <t>Best Start Grant</t>
  </si>
  <si>
    <t>Office of the Chief Researcher</t>
  </si>
  <si>
    <t>Extension of Freedom of Information Coverage</t>
  </si>
  <si>
    <t>Government Business</t>
  </si>
  <si>
    <t>NHS Territorial Boards (restated)</t>
  </si>
  <si>
    <t>Miscellaneous Other Services (restated)</t>
  </si>
  <si>
    <t>Education and Skills</t>
  </si>
  <si>
    <t>Table 7: Capital (inc Financial Transactions)  - Cash Terms</t>
  </si>
  <si>
    <t>Social Justice</t>
  </si>
  <si>
    <t>Scottish Child Payment</t>
  </si>
  <si>
    <t>General Capital Grant</t>
  </si>
  <si>
    <t>Exchequer &amp; Finance</t>
  </si>
  <si>
    <t>Green Growth Accelerator</t>
  </si>
  <si>
    <t>Growth Accelerators</t>
  </si>
  <si>
    <t>Employment and Training Interventions</t>
  </si>
  <si>
    <t>Environmental Quality</t>
  </si>
  <si>
    <t>Natural Resources, Peatland and Flooding</t>
  </si>
  <si>
    <t>Scottish Land Commission</t>
  </si>
  <si>
    <t>Convergence Funding</t>
  </si>
  <si>
    <t>Agricultural Transformation</t>
  </si>
  <si>
    <t>Attendance Allowance</t>
  </si>
  <si>
    <t>Disability Living Allowance (Adult)</t>
  </si>
  <si>
    <t>Severe Disablement Allowance</t>
  </si>
  <si>
    <t>Job Start Payment</t>
  </si>
  <si>
    <t>Young Carer Grant</t>
  </si>
  <si>
    <t>Funeral Support Payment</t>
  </si>
  <si>
    <t>Early Learning &amp; Childcare Programme</t>
  </si>
  <si>
    <t>Rural Economy Enterprise</t>
  </si>
  <si>
    <t>Zero Waste</t>
  </si>
  <si>
    <t>Scottish Parliament and Audit Scotland</t>
  </si>
  <si>
    <t>2024-25</t>
  </si>
  <si>
    <t>2025-26</t>
  </si>
  <si>
    <t>Registers of Scotland</t>
  </si>
  <si>
    <t>Skills &amp; Training**</t>
  </si>
  <si>
    <t>Active Travel, Low Carbon and Other Transport Policy</t>
  </si>
  <si>
    <t>Ferguson Marine</t>
  </si>
  <si>
    <t>Climate Change and Land Managers Renewable Fund</t>
  </si>
  <si>
    <t>Forestry and Land Scotland</t>
  </si>
  <si>
    <t>Scottish Forestry</t>
  </si>
  <si>
    <t>Tourism</t>
  </si>
  <si>
    <t>Culture and Major Events</t>
  </si>
  <si>
    <t>Social Security Advice, Policy and Programme</t>
  </si>
  <si>
    <t>Social Security Assistance</t>
  </si>
  <si>
    <t>Alcohol and Drugs Policy</t>
  </si>
  <si>
    <t>Resource Costs of Borrowing</t>
  </si>
  <si>
    <t>Finance FTs</t>
  </si>
  <si>
    <t>Islands Plan</t>
  </si>
  <si>
    <t>NatureScot</t>
  </si>
  <si>
    <t>Marine Fund Scotland</t>
  </si>
  <si>
    <t>Programme and Running costs</t>
  </si>
  <si>
    <t>Forest Research (Cross Border Services)</t>
  </si>
  <si>
    <t>Culture and Major Events Staffing</t>
  </si>
  <si>
    <t>Child Disability Payment</t>
  </si>
  <si>
    <t>Child Winter Heating Assistance</t>
  </si>
  <si>
    <t>Self Isolation Support Grant</t>
  </si>
  <si>
    <t>Table 11: Non Cash - Cash Terms</t>
  </si>
  <si>
    <t>Table 12: Non-cash - Real Terms</t>
  </si>
  <si>
    <t>Table 8: Capital  - Real Terms</t>
  </si>
  <si>
    <t>Table 6: Fiscal Resource</t>
  </si>
  <si>
    <t xml:space="preserve">Table 4: Resource and Capital </t>
  </si>
  <si>
    <t>Table 2: Total Managed Expenditure Real Terms</t>
  </si>
  <si>
    <t>Unless otherwise stated this spreadsheet compares this year's budget figures with the previous year's budget figures.</t>
  </si>
  <si>
    <t xml:space="preserve">Budget 2021-22: </t>
  </si>
  <si>
    <t xml:space="preserve">Budget 2021-22 </t>
  </si>
  <si>
    <t>2026-27</t>
  </si>
  <si>
    <t>Health and Social Care</t>
  </si>
  <si>
    <t>Social Justice, Housing and Local Government</t>
  </si>
  <si>
    <t>Finance and the Economy</t>
  </si>
  <si>
    <t>Justice and Veterans</t>
  </si>
  <si>
    <t>Net Zero, Energy and Transport</t>
  </si>
  <si>
    <t>Rural Affairs and Islands</t>
  </si>
  <si>
    <t>Constitution, External Affairs and Culture</t>
  </si>
  <si>
    <t>Deputy First Minister and Covid Recovery</t>
  </si>
  <si>
    <t>2021-22 Budget £m</t>
  </si>
  <si>
    <t>Change 2021-22 to 2022-23 - £m</t>
  </si>
  <si>
    <t>Change 2021-22 to 2022-23 - %</t>
  </si>
  <si>
    <t>2022-23 Budget - £m</t>
  </si>
  <si>
    <t>–</t>
  </si>
  <si>
    <t>2013-14 Outturn - £m</t>
  </si>
  <si>
    <t>2014-15 Outturn - £m</t>
  </si>
  <si>
    <t>2015-16 Outturn - £m</t>
  </si>
  <si>
    <t>2016-17 Outturn - £m</t>
  </si>
  <si>
    <t>2017-18 Outturn - £m</t>
  </si>
  <si>
    <t>2018-19 Outturn - £m</t>
  </si>
  <si>
    <t>2019-20 Outturn - £m</t>
  </si>
  <si>
    <t>2020-21* Outturn - £m</t>
  </si>
  <si>
    <t>Sport[1]</t>
  </si>
  <si>
    <t>Total Health and Social Care</t>
  </si>
  <si>
    <t>Local Government[2]</t>
  </si>
  <si>
    <t>Equalities</t>
  </si>
  <si>
    <t>Total Social Justice, Housing &amp; Local Gov</t>
  </si>
  <si>
    <t>Enterprise</t>
  </si>
  <si>
    <t>ESF Programme Operation</t>
  </si>
  <si>
    <t>Digital[3]</t>
  </si>
  <si>
    <t>Total Finance &amp; Economy</t>
  </si>
  <si>
    <t>Higher Education Student Support[4]</t>
  </si>
  <si>
    <t>Rail Services</t>
  </si>
  <si>
    <t>Ferry Services</t>
  </si>
  <si>
    <t>Forestry Commission</t>
  </si>
  <si>
    <t>Agr. Support and Related Services</t>
  </si>
  <si>
    <t>Fisheries</t>
  </si>
  <si>
    <t>Historic Environment Scotland</t>
  </si>
  <si>
    <t>Total Constitution, External Affairs and Culture</t>
  </si>
  <si>
    <t>Total Deputy First Minister &amp; Covid Recovery</t>
  </si>
  <si>
    <t>Real terms change - £m</t>
  </si>
  <si>
    <t>Real terms change - %</t>
  </si>
  <si>
    <t>NHS Special Boards-</t>
  </si>
  <si>
    <t>NHS &amp; Special Health Boards Capital-</t>
  </si>
  <si>
    <t>General Medical Services-</t>
  </si>
  <si>
    <t>Pharmaceutical Services Contractors Remuneration-</t>
  </si>
  <si>
    <t>General Dental Services-</t>
  </si>
  <si>
    <t>General Ophthalmic Services-</t>
  </si>
  <si>
    <t>Digital Health &amp; Care</t>
  </si>
  <si>
    <t>Social Care Investment</t>
  </si>
  <si>
    <t>Revenue consequences of NPD</t>
  </si>
  <si>
    <t>NHS Impairments (AME)-</t>
  </si>
  <si>
    <t>Financial Transactions</t>
  </si>
  <si>
    <t>Capital Receipts-</t>
  </si>
  <si>
    <t>Total Food Standards Scotland</t>
  </si>
  <si>
    <t>Building Standards-</t>
  </si>
  <si>
    <t>Scottish Welfare Fund - Admin</t>
  </si>
  <si>
    <t>Adult Disability Payment</t>
  </si>
  <si>
    <t>Industrial Injuries Disablement Scheme</t>
  </si>
  <si>
    <t>Best Start Foods</t>
  </si>
  <si>
    <t>Low Income Winter Heating Assistance</t>
  </si>
  <si>
    <t>Planning-</t>
  </si>
  <si>
    <t>Planning &amp; Environmental Appeals-</t>
  </si>
  <si>
    <t>Scottish Futures Trust-</t>
  </si>
  <si>
    <t>Cities Investment and Strategy</t>
  </si>
  <si>
    <t>Office of the Chief Economic Adviser-</t>
  </si>
  <si>
    <t>Council of Economic Advisers-</t>
  </si>
  <si>
    <t>Education Scotland-</t>
  </si>
  <si>
    <t>Gaelic-</t>
  </si>
  <si>
    <t>Curriculum and Qualifications</t>
  </si>
  <si>
    <t>Education Analytical Services-</t>
  </si>
  <si>
    <t>Education Reform</t>
  </si>
  <si>
    <t>Improvement, Attainment and Wellbeing</t>
  </si>
  <si>
    <t>Care, Protection &amp; Justice-</t>
  </si>
  <si>
    <t>Strategy GIRFEC and the Promise</t>
  </si>
  <si>
    <t>Redress, Relations and Response</t>
  </si>
  <si>
    <t>Disclosure Scotland Expenditure-</t>
  </si>
  <si>
    <t>Student Support &amp; Tuition Fee Payments-</t>
  </si>
  <si>
    <t>Student Loans Company Administration Costs-</t>
  </si>
  <si>
    <t>Student Loan Interest Subsidy to Bank-</t>
  </si>
  <si>
    <t>Cost of Providing Student Loans (RAB Charge)(Non-Cash)-</t>
  </si>
  <si>
    <t>Student Awards Agency for Scotland Operating Costs-</t>
  </si>
  <si>
    <t>Net Student Loans Advanced-</t>
  </si>
  <si>
    <t>Capitalised Interest-</t>
  </si>
  <si>
    <t>Student Loan Fair Value Adjustment-</t>
  </si>
  <si>
    <t>Scottish Funding Council Administration-</t>
  </si>
  <si>
    <t>HE Capital-</t>
  </si>
  <si>
    <t>Skills Development Scotland-</t>
  </si>
  <si>
    <t>Higher Education-</t>
  </si>
  <si>
    <t>Science Engagement and Advice</t>
  </si>
  <si>
    <t>CIC Scheme-</t>
  </si>
  <si>
    <t>Criminal Injuries Administration Costs-</t>
  </si>
  <si>
    <t>Legal Aid Administration-</t>
  </si>
  <si>
    <t>Legal Aid Fund-</t>
  </si>
  <si>
    <t>National Police Funding &amp; Reform-</t>
  </si>
  <si>
    <t>Police Support Services-</t>
  </si>
  <si>
    <t>Highlands &amp; Islands Airports Limited-</t>
  </si>
  <si>
    <t>Support for Air Services-</t>
  </si>
  <si>
    <t>Concessionary Fares-</t>
  </si>
  <si>
    <t>Smartcard Programme-</t>
  </si>
  <si>
    <t>Support for Bus Services-</t>
  </si>
  <si>
    <t>Support for Ferry Services-</t>
  </si>
  <si>
    <t>Vessels and Piers-</t>
  </si>
  <si>
    <t>Capital Land &amp; Works-</t>
  </si>
  <si>
    <t>Forth &amp; Tay Bridge Authorities-</t>
  </si>
  <si>
    <t>Queensferry Crossing-</t>
  </si>
  <si>
    <t>M&amp;T Other Current Expenditure-</t>
  </si>
  <si>
    <t>Network Strengthening-</t>
  </si>
  <si>
    <t>Roads Depreciation-</t>
  </si>
  <si>
    <t>Roads Improvements-</t>
  </si>
  <si>
    <t>Routine &amp; Winter Maintenance-</t>
  </si>
  <si>
    <t>Structural Repairs-</t>
  </si>
  <si>
    <t>Motorway &amp; Trunk Roads PFI-</t>
  </si>
  <si>
    <t>Agency Administration Costs-</t>
  </si>
  <si>
    <t>Road Safety-</t>
  </si>
  <si>
    <t>Scottish Canals-</t>
  </si>
  <si>
    <t>Strategic Transport Projects Review-</t>
  </si>
  <si>
    <t>Support for Sustainable Travel-</t>
  </si>
  <si>
    <t>Support for Active Travel-</t>
  </si>
  <si>
    <t>Support for Freight Industry-</t>
  </si>
  <si>
    <t>Transport Information-</t>
  </si>
  <si>
    <t>Future Transport Funds-</t>
  </si>
  <si>
    <t>Travel Strategy &amp; Innovation-</t>
  </si>
  <si>
    <t>Major Public Transport Projects-</t>
  </si>
  <si>
    <t>Rail Development-</t>
  </si>
  <si>
    <t>Rail Franchise-</t>
  </si>
  <si>
    <t>Rail Infrastructure-</t>
  </si>
  <si>
    <t>Fuel Poverty/ Energy Efficiency</t>
  </si>
  <si>
    <t>Economic and Other Surveys-</t>
  </si>
  <si>
    <t>Programmes of Research-</t>
  </si>
  <si>
    <t>Royal Botanic Garden, Edinburgh-</t>
  </si>
  <si>
    <t>Scottish Environmental Protection Agency-</t>
  </si>
  <si>
    <t>Climate Change - Policy Dev &amp; Imp-</t>
  </si>
  <si>
    <t>Land Managers Renewables Fund-</t>
  </si>
  <si>
    <t>Climate Action and Just Transition Fund</t>
  </si>
  <si>
    <t>Interest on Voted Loans-</t>
  </si>
  <si>
    <t>Voted Loans-</t>
  </si>
  <si>
    <t>Drinking Water Quality Regulator-</t>
  </si>
  <si>
    <t>Private Water-</t>
  </si>
  <si>
    <t>Pillar 1 - Basic payments</t>
  </si>
  <si>
    <t>Pillar 1 - Greening payments</t>
  </si>
  <si>
    <t>Pillar 1 -  Other payments</t>
  </si>
  <si>
    <t>Agri Environmental Measures-</t>
  </si>
  <si>
    <t>Business Development-</t>
  </si>
  <si>
    <t>Crofting Assistance-</t>
  </si>
  <si>
    <t>EU Income-</t>
  </si>
  <si>
    <t>Forestry-</t>
  </si>
  <si>
    <t>Leader-</t>
  </si>
  <si>
    <t>Less Favoured Area Support Scheme-</t>
  </si>
  <si>
    <t>Technical Assistance-</t>
  </si>
  <si>
    <t>EU Fisheries Grants-</t>
  </si>
  <si>
    <t>Fisheries Harbour Grants-</t>
  </si>
  <si>
    <t>Marine EU Income-</t>
  </si>
  <si>
    <t>Agricultural &amp; Horticultural Advice &amp; Support-</t>
  </si>
  <si>
    <t>Animal Health-</t>
  </si>
  <si>
    <t>Crofting Commission-</t>
  </si>
  <si>
    <t>Food Industry Support-</t>
  </si>
  <si>
    <t>Rural Economy &amp; Communities</t>
  </si>
  <si>
    <t>Veterinary Surveillance-</t>
  </si>
  <si>
    <t>Carbon Neutral Islands</t>
  </si>
  <si>
    <t>Islands Bond</t>
  </si>
  <si>
    <t>International and European Relations-</t>
  </si>
  <si>
    <t>Creative Scotland &amp; Other Arts-</t>
  </si>
  <si>
    <t>Cultural Collections-</t>
  </si>
  <si>
    <t>Major Events and Themed Years-</t>
  </si>
  <si>
    <t>Architecture &amp; Place-</t>
  </si>
  <si>
    <t>Royal and Ceremonial-</t>
  </si>
  <si>
    <t>National Performing Companies-</t>
  </si>
  <si>
    <t>Organisational Readiness</t>
  </si>
  <si>
    <t>Response and Readiness</t>
  </si>
  <si>
    <t>Covid Recovery</t>
  </si>
  <si>
    <t>Resilience</t>
  </si>
  <si>
    <t>Local Government Elections-</t>
  </si>
  <si>
    <t>Government Business &amp; Constitutional Relations Operating Costs</t>
  </si>
  <si>
    <t>2022-23 - £m (real)</t>
  </si>
  <si>
    <t>2021-22 - £m</t>
  </si>
  <si>
    <t xml:space="preserve"> Health and Social Care</t>
  </si>
  <si>
    <t xml:space="preserve"> Constitution, External Affairs and Culture</t>
  </si>
  <si>
    <t xml:space="preserve"> Social Justice, Housing and Local Government</t>
  </si>
  <si>
    <t xml:space="preserve"> Finance and the Economy</t>
  </si>
  <si>
    <t xml:space="preserve"> Net Zero, Energy and Transport</t>
  </si>
  <si>
    <t xml:space="preserve"> Rural Affairs and Islands</t>
  </si>
  <si>
    <t xml:space="preserve"> Justice and Veterans</t>
  </si>
  <si>
    <t xml:space="preserve"> Education &amp; Skills</t>
  </si>
  <si>
    <t xml:space="preserve"> Deputy First Minister and Covid Recovery</t>
  </si>
  <si>
    <t xml:space="preserve">Budget 2022-23: </t>
  </si>
  <si>
    <t>The real terms changes are based on comparisons of the 2021-22 budget to the 2022-23 budget.</t>
  </si>
  <si>
    <t>Table 14: Comparison 2013-14 to 2020-21  Real terms (2021-22 prices)</t>
  </si>
  <si>
    <t>Scottish Budget 2022-23: Levels 1, 2 and 3</t>
  </si>
  <si>
    <t>Table 13: Comparison 2013-14 to 2020-21 Cash Terms</t>
  </si>
  <si>
    <t>Total Justice &amp; Veterans</t>
  </si>
  <si>
    <t>Table 15: Level 3 headings ranked by size of real terms change in £m (2021-22 to 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</si>
</sst>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;\(#,##0.00\)"/>
    <numFmt numFmtId="165" formatCode="#,##0.0"/>
    <numFmt numFmtId="166" formatCode="0.0%"/>
    <numFmt numFmtId="167" formatCode="0.0"/>
    <numFmt numFmtId="168" formatCode="_-* #,##0.0_-;\-* #,##0.0_-;_-* &quot;-&quot;??_-;_-@_-"/>
  </numFmts>
  <fonts count="3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20"/>
      <name val="Arial"/>
      <family val="2"/>
    </font>
    <font>
      <u/>
      <sz val="14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Clan-News"/>
    </font>
    <font>
      <sz val="10"/>
      <name val="Clan-News"/>
    </font>
    <font>
      <b/>
      <sz val="10"/>
      <name val="Clan-News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u/>
      <sz val="20"/>
      <color theme="1"/>
      <name val="Arial"/>
      <family val="2"/>
    </font>
    <font>
      <sz val="14"/>
      <color theme="0"/>
      <name val="Arial"/>
      <family val="2"/>
    </font>
    <font>
      <b/>
      <u/>
      <sz val="12"/>
      <color theme="0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Arial"/>
      <family val="2"/>
    </font>
    <font>
      <sz val="20"/>
      <color theme="1"/>
      <name val="Arial"/>
      <family val="2"/>
    </font>
    <font>
      <u/>
      <sz val="12"/>
      <color theme="1"/>
      <name val="Arial"/>
      <family val="2"/>
    </font>
    <font>
      <b/>
      <sz val="20"/>
      <color theme="5"/>
      <name val="Arial"/>
      <family val="2"/>
    </font>
    <font>
      <b/>
      <sz val="10"/>
      <color theme="0"/>
      <name val="Clan-New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8">
    <xf numFmtId="0" fontId="0" fillId="0" borderId="0"/>
    <xf numFmtId="0" fontId="6" fillId="0" borderId="0"/>
    <xf numFmtId="0" fontId="3" fillId="0" borderId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6" fillId="0" borderId="0"/>
    <xf numFmtId="0" fontId="3" fillId="0" borderId="0"/>
    <xf numFmtId="0" fontId="4" fillId="0" borderId="0"/>
    <xf numFmtId="0" fontId="7" fillId="0" borderId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/>
    <xf numFmtId="0" fontId="0" fillId="2" borderId="0" xfId="0" applyFill="1" applyBorder="1"/>
    <xf numFmtId="165" fontId="1" fillId="2" borderId="0" xfId="1" applyNumberFormat="1" applyFont="1" applyFill="1" applyBorder="1" applyAlignment="1">
      <alignment horizontal="right" vertical="top" wrapText="1"/>
    </xf>
    <xf numFmtId="0" fontId="0" fillId="2" borderId="0" xfId="0" applyFont="1" applyFill="1" applyBorder="1"/>
    <xf numFmtId="0" fontId="22" fillId="2" borderId="0" xfId="0" applyFont="1" applyFill="1" applyBorder="1" applyAlignment="1"/>
    <xf numFmtId="0" fontId="10" fillId="2" borderId="0" xfId="5" applyFont="1" applyFill="1" applyBorder="1" applyAlignment="1" applyProtection="1"/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165" fontId="8" fillId="2" borderId="0" xfId="15" applyNumberFormat="1" applyFont="1" applyFill="1" applyBorder="1" applyAlignment="1">
      <alignment horizontal="right"/>
    </xf>
    <xf numFmtId="165" fontId="2" fillId="2" borderId="0" xfId="15" applyNumberFormat="1" applyFont="1" applyFill="1" applyBorder="1" applyAlignment="1">
      <alignment horizontal="right" vertical="top" wrapText="1"/>
    </xf>
    <xf numFmtId="165" fontId="11" fillId="2" borderId="0" xfId="15" applyNumberFormat="1" applyFont="1" applyFill="1" applyBorder="1" applyAlignment="1">
      <alignment horizontal="right" vertical="top" wrapText="1"/>
    </xf>
    <xf numFmtId="165" fontId="1" fillId="2" borderId="0" xfId="15" applyNumberFormat="1" applyFont="1" applyFill="1" applyBorder="1" applyAlignment="1">
      <alignment horizontal="right" vertical="top" wrapText="1"/>
    </xf>
    <xf numFmtId="165" fontId="8" fillId="2" borderId="0" xfId="15" applyNumberFormat="1" applyFont="1" applyFill="1" applyBorder="1" applyAlignment="1">
      <alignment horizontal="right" vertical="top" wrapText="1"/>
    </xf>
    <xf numFmtId="0" fontId="0" fillId="2" borderId="0" xfId="0" applyFont="1" applyFill="1" applyBorder="1"/>
    <xf numFmtId="165" fontId="18" fillId="2" borderId="0" xfId="15" applyNumberFormat="1" applyFont="1" applyFill="1" applyBorder="1" applyAlignment="1">
      <alignment horizontal="right" vertical="top" wrapText="1"/>
    </xf>
    <xf numFmtId="0" fontId="12" fillId="2" borderId="0" xfId="0" applyFont="1" applyFill="1"/>
    <xf numFmtId="0" fontId="26" fillId="2" borderId="0" xfId="0" applyFont="1" applyFill="1" applyAlignment="1"/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/>
    <xf numFmtId="0" fontId="0" fillId="2" borderId="1" xfId="0" applyFill="1" applyBorder="1"/>
    <xf numFmtId="0" fontId="10" fillId="2" borderId="1" xfId="5" applyFont="1" applyFill="1" applyBorder="1" applyAlignment="1" applyProtection="1"/>
    <xf numFmtId="165" fontId="0" fillId="2" borderId="1" xfId="0" applyNumberFormat="1" applyFill="1" applyBorder="1"/>
    <xf numFmtId="0" fontId="21" fillId="2" borderId="1" xfId="0" applyFont="1" applyFill="1" applyBorder="1"/>
    <xf numFmtId="165" fontId="21" fillId="2" borderId="1" xfId="0" applyNumberFormat="1" applyFont="1" applyFill="1" applyBorder="1"/>
    <xf numFmtId="167" fontId="21" fillId="2" borderId="1" xfId="0" applyNumberFormat="1" applyFont="1" applyFill="1" applyBorder="1"/>
    <xf numFmtId="0" fontId="27" fillId="2" borderId="1" xfId="0" applyFont="1" applyFill="1" applyBorder="1"/>
    <xf numFmtId="0" fontId="0" fillId="2" borderId="3" xfId="0" applyFill="1" applyBorder="1"/>
    <xf numFmtId="165" fontId="0" fillId="2" borderId="4" xfId="0" applyNumberFormat="1" applyFill="1" applyBorder="1"/>
    <xf numFmtId="166" fontId="0" fillId="2" borderId="4" xfId="0" applyNumberFormat="1" applyFill="1" applyBorder="1"/>
    <xf numFmtId="0" fontId="0" fillId="2" borderId="1" xfId="0" applyFont="1" applyFill="1" applyBorder="1"/>
    <xf numFmtId="165" fontId="0" fillId="2" borderId="1" xfId="0" applyNumberFormat="1" applyFont="1" applyFill="1" applyBorder="1"/>
    <xf numFmtId="0" fontId="22" fillId="2" borderId="1" xfId="0" applyFont="1" applyFill="1" applyBorder="1" applyAlignme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17" fillId="2" borderId="0" xfId="15" applyFont="1" applyFill="1" applyBorder="1" applyAlignment="1">
      <alignment horizontal="left"/>
    </xf>
    <xf numFmtId="0" fontId="21" fillId="2" borderId="0" xfId="15" applyFont="1" applyFill="1" applyBorder="1" applyAlignment="1">
      <alignment horizontal="left"/>
    </xf>
    <xf numFmtId="0" fontId="17" fillId="2" borderId="0" xfId="15" applyFont="1" applyFill="1" applyBorder="1" applyAlignment="1">
      <alignment horizontal="left" wrapText="1"/>
    </xf>
    <xf numFmtId="164" fontId="17" fillId="2" borderId="0" xfId="1" applyNumberFormat="1" applyFont="1" applyFill="1" applyBorder="1" applyAlignment="1">
      <alignment horizontal="left" wrapText="1"/>
    </xf>
    <xf numFmtId="165" fontId="17" fillId="2" borderId="0" xfId="15" applyNumberFormat="1" applyFont="1" applyFill="1" applyBorder="1" applyAlignment="1">
      <alignment horizontal="right"/>
    </xf>
    <xf numFmtId="165" fontId="21" fillId="2" borderId="0" xfId="15" applyNumberFormat="1" applyFont="1" applyFill="1" applyBorder="1" applyAlignment="1">
      <alignment horizontal="right"/>
    </xf>
    <xf numFmtId="165" fontId="17" fillId="2" borderId="0" xfId="15" applyNumberFormat="1" applyFont="1" applyFill="1" applyBorder="1" applyAlignment="1">
      <alignment horizontal="right" vertical="top" wrapText="1"/>
    </xf>
    <xf numFmtId="165" fontId="17" fillId="2" borderId="0" xfId="15" applyNumberFormat="1" applyFont="1" applyFill="1" applyBorder="1" applyAlignment="1">
      <alignment horizontal="right" vertical="top"/>
    </xf>
    <xf numFmtId="165" fontId="17" fillId="2" borderId="0" xfId="1" applyNumberFormat="1" applyFont="1" applyFill="1" applyBorder="1" applyAlignment="1">
      <alignment horizontal="right" vertical="top" wrapText="1"/>
    </xf>
    <xf numFmtId="164" fontId="19" fillId="4" borderId="0" xfId="1" applyNumberFormat="1" applyFont="1" applyFill="1" applyBorder="1" applyAlignment="1">
      <alignment vertical="top" wrapText="1"/>
    </xf>
    <xf numFmtId="0" fontId="19" fillId="4" borderId="7" xfId="15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right" vertical="top" wrapText="1"/>
    </xf>
    <xf numFmtId="165" fontId="14" fillId="0" borderId="0" xfId="1" applyNumberFormat="1" applyFont="1" applyFill="1" applyBorder="1" applyAlignment="1">
      <alignment horizontal="right" wrapText="1"/>
    </xf>
    <xf numFmtId="165" fontId="13" fillId="0" borderId="0" xfId="1" applyNumberFormat="1" applyFont="1" applyFill="1" applyBorder="1"/>
    <xf numFmtId="0" fontId="0" fillId="0" borderId="0" xfId="0" applyBorder="1"/>
    <xf numFmtId="165" fontId="13" fillId="0" borderId="0" xfId="1" applyNumberFormat="1" applyFont="1" applyFill="1" applyBorder="1" applyAlignment="1">
      <alignment horizontal="right" vertical="top" wrapText="1"/>
    </xf>
    <xf numFmtId="165" fontId="15" fillId="0" borderId="0" xfId="1" applyNumberFormat="1" applyFont="1" applyFill="1" applyBorder="1" applyAlignment="1">
      <alignment horizontal="right" vertical="top" wrapText="1"/>
    </xf>
    <xf numFmtId="165" fontId="17" fillId="2" borderId="0" xfId="15" applyNumberFormat="1" applyFont="1" applyFill="1" applyBorder="1"/>
    <xf numFmtId="0" fontId="0" fillId="5" borderId="0" xfId="0" applyFill="1"/>
    <xf numFmtId="0" fontId="2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5" fillId="2" borderId="0" xfId="5" applyFill="1" applyAlignment="1" applyProtection="1"/>
    <xf numFmtId="165" fontId="27" fillId="2" borderId="1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0" borderId="0" xfId="0"/>
    <xf numFmtId="0" fontId="8" fillId="2" borderId="0" xfId="5" applyFont="1" applyFill="1" applyAlignment="1" applyProtection="1"/>
    <xf numFmtId="0" fontId="0" fillId="2" borderId="0" xfId="0" applyFont="1" applyFill="1"/>
    <xf numFmtId="165" fontId="0" fillId="2" borderId="4" xfId="0" applyNumberFormat="1" applyFill="1" applyBorder="1" applyAlignment="1">
      <alignment horizontal="right"/>
    </xf>
    <xf numFmtId="165" fontId="8" fillId="2" borderId="0" xfId="15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165" fontId="11" fillId="2" borderId="0" xfId="15" applyNumberFormat="1" applyFont="1" applyFill="1" applyBorder="1" applyAlignment="1">
      <alignment horizontal="right" wrapText="1"/>
    </xf>
    <xf numFmtId="165" fontId="18" fillId="2" borderId="0" xfId="15" applyNumberFormat="1" applyFont="1" applyFill="1" applyBorder="1" applyAlignment="1">
      <alignment horizontal="right" wrapText="1"/>
    </xf>
    <xf numFmtId="165" fontId="24" fillId="2" borderId="0" xfId="15" applyNumberFormat="1" applyFont="1" applyFill="1" applyBorder="1" applyAlignment="1">
      <alignment horizontal="right" wrapText="1"/>
    </xf>
    <xf numFmtId="165" fontId="25" fillId="2" borderId="0" xfId="15" applyNumberFormat="1" applyFont="1" applyFill="1" applyBorder="1" applyAlignment="1">
      <alignment horizontal="right" wrapText="1"/>
    </xf>
    <xf numFmtId="165" fontId="11" fillId="2" borderId="0" xfId="15" applyNumberFormat="1" applyFont="1" applyFill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9" fillId="2" borderId="1" xfId="5" applyFont="1" applyFill="1" applyBorder="1" applyAlignment="1" applyProtection="1">
      <alignment horizontal="left" vertical="center"/>
    </xf>
    <xf numFmtId="0" fontId="32" fillId="4" borderId="7" xfId="15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vertical="center"/>
    </xf>
    <xf numFmtId="0" fontId="28" fillId="4" borderId="2" xfId="0" applyFont="1" applyFill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165" fontId="0" fillId="2" borderId="1" xfId="0" applyNumberFormat="1" applyFont="1" applyFill="1" applyBorder="1" applyAlignment="1">
      <alignment horizontal="right" wrapText="1"/>
    </xf>
    <xf numFmtId="165" fontId="0" fillId="2" borderId="1" xfId="0" applyNumberFormat="1" applyFont="1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165" fontId="0" fillId="2" borderId="1" xfId="0" applyNumberFormat="1" applyFill="1" applyBorder="1" applyAlignment="1">
      <alignment horizontal="right" wrapText="1"/>
    </xf>
    <xf numFmtId="0" fontId="23" fillId="2" borderId="1" xfId="0" applyFont="1" applyFill="1" applyBorder="1" applyAlignment="1">
      <alignment vertical="center"/>
    </xf>
    <xf numFmtId="164" fontId="28" fillId="3" borderId="1" xfId="1" applyNumberFormat="1" applyFont="1" applyFill="1" applyBorder="1" applyAlignment="1">
      <alignment vertical="center" wrapText="1"/>
    </xf>
    <xf numFmtId="165" fontId="19" fillId="3" borderId="2" xfId="15" applyNumberFormat="1" applyFont="1" applyFill="1" applyBorder="1" applyAlignment="1">
      <alignment horizontal="center" wrapText="1"/>
    </xf>
    <xf numFmtId="165" fontId="19" fillId="3" borderId="9" xfId="15" applyNumberFormat="1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9" fillId="2" borderId="1" xfId="5" applyFont="1" applyFill="1" applyBorder="1" applyAlignment="1" applyProtection="1">
      <alignment vertical="center"/>
    </xf>
    <xf numFmtId="0" fontId="9" fillId="2" borderId="0" xfId="5" applyFont="1" applyFill="1" applyBorder="1" applyAlignment="1" applyProtection="1">
      <alignment vertical="center"/>
    </xf>
    <xf numFmtId="0" fontId="19" fillId="4" borderId="8" xfId="0" applyFont="1" applyFill="1" applyBorder="1" applyAlignment="1">
      <alignment vertical="center"/>
    </xf>
    <xf numFmtId="165" fontId="21" fillId="2" borderId="0" xfId="15" applyNumberFormat="1" applyFont="1" applyFill="1" applyBorder="1" applyAlignment="1">
      <alignment horizontal="right" vertical="top" wrapText="1"/>
    </xf>
    <xf numFmtId="165" fontId="21" fillId="2" borderId="0" xfId="1" applyNumberFormat="1" applyFont="1" applyFill="1" applyBorder="1" applyAlignment="1">
      <alignment horizontal="right" vertical="top" wrapText="1"/>
    </xf>
    <xf numFmtId="165" fontId="0" fillId="2" borderId="0" xfId="0" applyNumberFormat="1" applyFont="1" applyFill="1" applyBorder="1"/>
    <xf numFmtId="0" fontId="21" fillId="0" borderId="0" xfId="0" applyFont="1"/>
    <xf numFmtId="0" fontId="21" fillId="2" borderId="0" xfId="0" applyFont="1" applyFill="1"/>
    <xf numFmtId="0" fontId="0" fillId="2" borderId="0" xfId="0" applyFont="1" applyFill="1" applyBorder="1" applyAlignment="1">
      <alignment horizontal="right"/>
    </xf>
    <xf numFmtId="0" fontId="19" fillId="4" borderId="7" xfId="15" applyFont="1" applyFill="1" applyBorder="1" applyAlignment="1">
      <alignment horizontal="right" vertical="center" wrapText="1"/>
    </xf>
    <xf numFmtId="168" fontId="0" fillId="2" borderId="0" xfId="3" applyNumberFormat="1" applyFont="1" applyFill="1" applyAlignment="1">
      <alignment horizontal="right" wrapText="1"/>
    </xf>
    <xf numFmtId="168" fontId="0" fillId="2" borderId="0" xfId="3" applyNumberFormat="1" applyFont="1" applyFill="1" applyBorder="1" applyAlignment="1">
      <alignment horizontal="right" wrapText="1"/>
    </xf>
    <xf numFmtId="168" fontId="0" fillId="2" borderId="0" xfId="3" applyNumberFormat="1" applyFont="1" applyFill="1" applyBorder="1" applyAlignment="1">
      <alignment horizontal="right"/>
    </xf>
    <xf numFmtId="168" fontId="8" fillId="2" borderId="0" xfId="3" applyNumberFormat="1" applyFont="1" applyFill="1" applyBorder="1" applyAlignment="1">
      <alignment horizontal="right" wrapText="1"/>
    </xf>
    <xf numFmtId="165" fontId="0" fillId="2" borderId="4" xfId="0" applyNumberFormat="1" applyFont="1" applyFill="1" applyBorder="1"/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ill="1"/>
    <xf numFmtId="0" fontId="18" fillId="3" borderId="2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167" fontId="0" fillId="2" borderId="0" xfId="16" applyNumberFormat="1" applyFont="1" applyFill="1" applyBorder="1" applyAlignment="1"/>
    <xf numFmtId="167" fontId="17" fillId="2" borderId="0" xfId="16" applyNumberFormat="1" applyFont="1" applyFill="1" applyAlignment="1">
      <alignment wrapText="1"/>
    </xf>
    <xf numFmtId="167" fontId="0" fillId="2" borderId="0" xfId="16" applyNumberFormat="1" applyFont="1" applyFill="1" applyBorder="1" applyAlignment="1">
      <alignment wrapText="1"/>
    </xf>
    <xf numFmtId="167" fontId="17" fillId="2" borderId="0" xfId="16" applyNumberFormat="1" applyFont="1" applyFill="1" applyBorder="1" applyAlignment="1">
      <alignment wrapText="1"/>
    </xf>
    <xf numFmtId="167" fontId="8" fillId="2" borderId="0" xfId="16" applyNumberFormat="1" applyFont="1" applyFill="1" applyBorder="1" applyAlignment="1">
      <alignment wrapText="1"/>
    </xf>
    <xf numFmtId="167" fontId="8" fillId="2" borderId="0" xfId="16" applyNumberFormat="1" applyFont="1" applyFill="1" applyBorder="1" applyAlignment="1">
      <alignment vertical="top" wrapText="1"/>
    </xf>
    <xf numFmtId="167" fontId="0" fillId="2" borderId="0" xfId="0" applyNumberFormat="1" applyFont="1" applyFill="1" applyBorder="1" applyAlignment="1">
      <alignment wrapText="1"/>
    </xf>
    <xf numFmtId="167" fontId="0" fillId="2" borderId="0" xfId="0" applyNumberFormat="1" applyFill="1" applyAlignment="1">
      <alignment wrapText="1"/>
    </xf>
    <xf numFmtId="167" fontId="0" fillId="2" borderId="0" xfId="0" applyNumberFormat="1" applyFont="1" applyFill="1" applyBorder="1"/>
    <xf numFmtId="167" fontId="8" fillId="2" borderId="0" xfId="15" applyNumberFormat="1" applyFont="1" applyFill="1" applyBorder="1" applyAlignment="1">
      <alignment wrapText="1"/>
    </xf>
    <xf numFmtId="167" fontId="8" fillId="2" borderId="0" xfId="15" applyNumberFormat="1" applyFont="1" applyFill="1" applyBorder="1" applyAlignment="1">
      <alignment horizontal="right" wrapText="1"/>
    </xf>
    <xf numFmtId="9" fontId="8" fillId="2" borderId="0" xfId="16" applyFont="1" applyFill="1" applyBorder="1" applyAlignment="1">
      <alignment horizontal="right" wrapText="1"/>
    </xf>
    <xf numFmtId="168" fontId="17" fillId="2" borderId="0" xfId="3" applyNumberFormat="1" applyFont="1" applyFill="1" applyBorder="1" applyAlignment="1">
      <alignment horizontal="right"/>
    </xf>
    <xf numFmtId="167" fontId="0" fillId="2" borderId="0" xfId="0" applyNumberFormat="1" applyFont="1" applyFill="1" applyAlignment="1">
      <alignment wrapText="1"/>
    </xf>
    <xf numFmtId="0" fontId="0" fillId="2" borderId="0" xfId="0" applyFont="1" applyFill="1" applyAlignment="1"/>
    <xf numFmtId="168" fontId="17" fillId="2" borderId="0" xfId="3" applyNumberFormat="1" applyFont="1" applyFill="1" applyBorder="1" applyAlignment="1"/>
    <xf numFmtId="167" fontId="0" fillId="2" borderId="0" xfId="0" applyNumberFormat="1" applyFont="1" applyFill="1" applyBorder="1" applyAlignment="1"/>
    <xf numFmtId="167" fontId="17" fillId="2" borderId="0" xfId="16" applyNumberFormat="1" applyFont="1" applyFill="1" applyBorder="1" applyAlignment="1"/>
    <xf numFmtId="168" fontId="17" fillId="2" borderId="0" xfId="3" applyNumberFormat="1" applyFont="1" applyFill="1" applyAlignment="1">
      <alignment wrapText="1"/>
    </xf>
    <xf numFmtId="168" fontId="17" fillId="2" borderId="0" xfId="3" applyNumberFormat="1" applyFont="1" applyFill="1" applyBorder="1" applyAlignment="1">
      <alignment wrapText="1"/>
    </xf>
    <xf numFmtId="0" fontId="0" fillId="2" borderId="0" xfId="0" applyFont="1" applyFill="1" applyBorder="1" applyAlignment="1"/>
    <xf numFmtId="167" fontId="17" fillId="2" borderId="0" xfId="16" applyNumberFormat="1" applyFont="1" applyFill="1" applyBorder="1" applyAlignment="1">
      <alignment vertical="center" wrapText="1"/>
    </xf>
    <xf numFmtId="168" fontId="8" fillId="2" borderId="0" xfId="3" applyNumberFormat="1" applyFont="1" applyFill="1" applyBorder="1" applyAlignment="1">
      <alignment wrapText="1"/>
    </xf>
    <xf numFmtId="167" fontId="17" fillId="2" borderId="0" xfId="16" applyNumberFormat="1" applyFont="1" applyFill="1" applyAlignment="1">
      <alignment vertical="center" wrapText="1"/>
    </xf>
    <xf numFmtId="168" fontId="8" fillId="2" borderId="0" xfId="3" applyNumberFormat="1" applyFont="1" applyFill="1" applyBorder="1" applyAlignment="1">
      <alignment vertical="top" wrapText="1"/>
    </xf>
    <xf numFmtId="167" fontId="8" fillId="2" borderId="0" xfId="15" applyNumberFormat="1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21" fillId="2" borderId="0" xfId="0" applyFont="1" applyFill="1" applyBorder="1"/>
    <xf numFmtId="165" fontId="11" fillId="2" borderId="0" xfId="15" applyNumberFormat="1" applyFont="1" applyFill="1" applyBorder="1" applyAlignment="1">
      <alignment horizontal="right"/>
    </xf>
    <xf numFmtId="0" fontId="21" fillId="2" borderId="5" xfId="0" applyFont="1" applyFill="1" applyBorder="1"/>
    <xf numFmtId="165" fontId="21" fillId="2" borderId="6" xfId="0" applyNumberFormat="1" applyFont="1" applyFill="1" applyBorder="1"/>
    <xf numFmtId="165" fontId="21" fillId="2" borderId="3" xfId="0" applyNumberFormat="1" applyFont="1" applyFill="1" applyBorder="1"/>
    <xf numFmtId="0" fontId="21" fillId="2" borderId="4" xfId="0" applyFont="1" applyFill="1" applyBorder="1"/>
    <xf numFmtId="165" fontId="21" fillId="2" borderId="4" xfId="0" applyNumberFormat="1" applyFont="1" applyFill="1" applyBorder="1"/>
    <xf numFmtId="165" fontId="21" fillId="2" borderId="0" xfId="0" applyNumberFormat="1" applyFont="1" applyFill="1" applyBorder="1"/>
  </cellXfs>
  <cellStyles count="18">
    <cellStyle name="%" xfId="1" xr:uid="{00000000-0005-0000-0000-000000000000}"/>
    <cellStyle name="% 2" xfId="2" xr:uid="{00000000-0005-0000-0000-000001000000}"/>
    <cellStyle name="Comma" xfId="3" builtinId="3"/>
    <cellStyle name="Comma 2" xfId="4" xr:uid="{00000000-0005-0000-0000-000003000000}"/>
    <cellStyle name="Hyperlink" xfId="5" builtinId="8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_Draft Budget 2008-09_ L2 Table_ FC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727409</xdr:colOff>
      <xdr:row>0</xdr:row>
      <xdr:rowOff>104774</xdr:rowOff>
    </xdr:from>
    <xdr:to>
      <xdr:col>0</xdr:col>
      <xdr:colOff>4942221</xdr:colOff>
      <xdr:row>5</xdr:row>
      <xdr:rowOff>76199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AF1DF7AE-A555-45E7-B055-F5DC89B77F1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409" y="104774"/>
          <a:ext cx="42100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9B9467"/>
      </a:lt2>
      <a:accent1>
        <a:srgbClr val="043657"/>
      </a:accent1>
      <a:accent2>
        <a:srgbClr val="5C2D91"/>
      </a:accent2>
      <a:accent3>
        <a:srgbClr val="BCBEC0"/>
      </a:accent3>
      <a:accent4>
        <a:srgbClr val="D08F29"/>
      </a:accent4>
      <a:accent5>
        <a:srgbClr val="A32382"/>
      </a:accent5>
      <a:accent6>
        <a:srgbClr val="5B8E3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3"/>
  <sheetViews>
    <sheetView tabSelected="1" zoomScale="95" zoomScaleNormal="95" workbookViewId="0">
      <selection activeCell="H29" sqref="H29"/>
    </sheetView>
  </sheetViews>
  <sheetFormatPr defaultRowHeight="15"/>
  <cols>
    <col min="1" max="1" width="73.6640625" style="1" bestFit="1" customWidth="1"/>
    <col min="2" max="16384" width="8.88671875" style="1"/>
  </cols>
  <sheetData>
    <row r="1" spans="1:7">
      <c r="A1" s="2"/>
    </row>
    <row r="2" spans="1:7">
      <c r="A2" s="2"/>
    </row>
    <row r="3" spans="1:7">
      <c r="A3" s="2"/>
    </row>
    <row r="4" spans="1:7">
      <c r="A4" s="2"/>
    </row>
    <row r="5" spans="1:7">
      <c r="A5" s="2"/>
    </row>
    <row r="6" spans="1:7">
      <c r="A6" s="2"/>
    </row>
    <row r="7" spans="1:7" ht="25.5" customHeight="1">
      <c r="A7" s="76" t="s">
        <v>422</v>
      </c>
      <c r="B7" s="8"/>
      <c r="C7" s="8"/>
      <c r="D7" s="18"/>
      <c r="E7" s="18"/>
      <c r="F7" s="2"/>
      <c r="G7" s="2"/>
    </row>
    <row r="8" spans="1:7" ht="15" customHeight="1">
      <c r="A8" s="76"/>
      <c r="B8" s="8"/>
      <c r="C8" s="8"/>
      <c r="D8" s="18"/>
      <c r="E8" s="18"/>
      <c r="F8" s="2"/>
      <c r="G8" s="2"/>
    </row>
    <row r="9" spans="1:7" ht="6" customHeight="1">
      <c r="A9" s="56"/>
      <c r="B9" s="7"/>
      <c r="C9" s="7"/>
      <c r="D9" s="19"/>
      <c r="E9" s="2"/>
      <c r="F9" s="2"/>
      <c r="G9" s="2"/>
    </row>
    <row r="10" spans="1:7" ht="15.75">
      <c r="A10" s="57" t="s">
        <v>0</v>
      </c>
      <c r="B10" s="17"/>
      <c r="C10" s="17"/>
      <c r="D10" s="20"/>
      <c r="E10" s="20"/>
      <c r="F10" s="2"/>
      <c r="G10" s="2"/>
    </row>
    <row r="11" spans="1:7" ht="6" customHeight="1">
      <c r="A11" s="19"/>
      <c r="B11" s="7"/>
      <c r="C11" s="7"/>
      <c r="D11" s="19"/>
      <c r="E11" s="2"/>
      <c r="F11" s="2"/>
      <c r="G11" s="2"/>
    </row>
    <row r="12" spans="1:7" ht="6" customHeight="1">
      <c r="A12" s="58"/>
      <c r="B12" s="7"/>
      <c r="C12" s="7"/>
      <c r="D12" s="19"/>
      <c r="E12" s="2"/>
      <c r="F12" s="2"/>
      <c r="G12" s="2"/>
    </row>
    <row r="13" spans="1:7" ht="39.75" customHeight="1">
      <c r="A13" s="105" t="s">
        <v>231</v>
      </c>
    </row>
    <row r="14" spans="1:7" ht="39.75" customHeight="1">
      <c r="A14" s="64"/>
    </row>
    <row r="15" spans="1:7" ht="15" customHeight="1">
      <c r="A15" s="106" t="s">
        <v>146</v>
      </c>
    </row>
    <row r="16" spans="1:7">
      <c r="A16" s="64" t="str">
        <f>Table_1__Total_Managed_Expenditure_Cash_Terms</f>
        <v>Table 1: Total Managed Expenditure Cash Terms</v>
      </c>
    </row>
    <row r="17" spans="1:1">
      <c r="A17" s="64" t="str">
        <f>Table_2__Total_Managed_Expenditure_Real_Terms__2013_14_prices</f>
        <v>Table 2: Total Managed Expenditure Real Terms</v>
      </c>
    </row>
    <row r="18" spans="1:1">
      <c r="A18" s="64" t="str">
        <f>Table_1__Departmental_Expenditure_Limits_Cash_Terms</f>
        <v>Table 3: Resource and Capital - Cash Terms</v>
      </c>
    </row>
    <row r="19" spans="1:1">
      <c r="A19" s="64" t="str">
        <f>Table_2__Departmental_Expenditure_Limits_Real_Terms__2012_13_prices</f>
        <v xml:space="preserve">Table 4: Resource and Capital </v>
      </c>
    </row>
    <row r="20" spans="1:1">
      <c r="A20" s="64" t="str">
        <f>'TME, Resource, Capital and AME'!A55</f>
        <v>Table 5: Fiscal Resource - Cash Terms</v>
      </c>
    </row>
    <row r="21" spans="1:1">
      <c r="A21" s="64" t="str">
        <f>'TME, Resource, Capital and AME'!A68</f>
        <v>Table 6: Fiscal Resource</v>
      </c>
    </row>
    <row r="22" spans="1:1">
      <c r="A22" s="64" t="str">
        <f>'TME, Resource, Capital and AME'!A81</f>
        <v>Table 7: Capital (inc Financial Transactions)  - Cash Terms</v>
      </c>
    </row>
    <row r="23" spans="1:1">
      <c r="A23" s="64" t="str">
        <f>'TME, Resource, Capital and AME'!A94</f>
        <v>Table 8: Capital  - Real Terms</v>
      </c>
    </row>
    <row r="24" spans="1:1">
      <c r="A24" s="64" t="str">
        <f>Table_3__Annually_Managed_Expenditure_Cash_Terms</f>
        <v>Table 9: Annually Managed Expenditure - Cash Terms</v>
      </c>
    </row>
    <row r="25" spans="1:1">
      <c r="A25" s="64" t="str">
        <f>Table_4__Annually_Managed_Expenditure_Real_Terms___2012_13_prices</f>
        <v>Table 10: Annually Managed Expenditure - Real Terms</v>
      </c>
    </row>
    <row r="26" spans="1:1">
      <c r="A26" s="63" t="s">
        <v>74</v>
      </c>
    </row>
    <row r="27" spans="1:1">
      <c r="A27" s="63" t="s">
        <v>73</v>
      </c>
    </row>
    <row r="28" spans="1:1">
      <c r="A28" s="106" t="str">
        <f>'Level 2 2013-14 to 2020-21 cash'!A3</f>
        <v>Table 13: Comparison 2013-14 to 2020-21 Cash Terms</v>
      </c>
    </row>
    <row r="29" spans="1:1">
      <c r="A29" s="106" t="str">
        <f>'Level 2 2013-14 to 2020-21 real'!A3</f>
        <v>Table 14: Comparison 2013-14 to 2020-21  Real terms (2021-22 prices)</v>
      </c>
    </row>
    <row r="30" spans="1:1">
      <c r="A30" s="106" t="str">
        <f>'Level 3 ranked by change'!Table_5__Departmental_Expenditure_Limits__Capital_Resource_Split</f>
        <v>Table 15: Level 3 headings ranked by size of real terms change in £m (2021-22 to 2022-23)</v>
      </c>
    </row>
    <row r="31" spans="1:1">
      <c r="A31" s="59"/>
    </row>
    <row r="32" spans="1:1">
      <c r="A32" s="59"/>
    </row>
    <row r="38" spans="6:6">
      <c r="F38" s="135"/>
    </row>
    <row r="39" spans="6:6">
      <c r="F39" s="135"/>
    </row>
    <row r="41" spans="6:6">
      <c r="F41" s="135"/>
    </row>
    <row r="42" spans="6:6">
      <c r="F42" s="135"/>
    </row>
    <row r="43" spans="6:6">
      <c r="F43" s="135"/>
    </row>
  </sheetData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58"/>
  <sheetViews>
    <sheetView zoomScale="50" zoomScaleNormal="50" workbookViewId="0">
      <selection activeCell="J10" sqref="J10"/>
    </sheetView>
  </sheetViews>
  <sheetFormatPr defaultRowHeight="15"/>
  <cols>
    <col min="1" max="1" width="70" style="21" customWidth="1"/>
    <col min="2" max="3" width="16.77734375" style="21" bestFit="1" customWidth="1"/>
    <col min="4" max="5" width="17.44140625" style="21" customWidth="1"/>
    <col min="6" max="16384" width="8.88671875" style="21"/>
  </cols>
  <sheetData>
    <row r="1" spans="1:6" ht="18">
      <c r="A1" s="22" t="s">
        <v>0</v>
      </c>
    </row>
    <row r="2" spans="1:6" ht="25.5">
      <c r="A2" s="85" t="s">
        <v>419</v>
      </c>
    </row>
    <row r="3" spans="1:6" ht="30" customHeight="1">
      <c r="A3" s="78" t="s">
        <v>1</v>
      </c>
      <c r="B3" s="107" t="s">
        <v>243</v>
      </c>
      <c r="C3" s="107" t="s">
        <v>246</v>
      </c>
      <c r="D3" s="107" t="s">
        <v>244</v>
      </c>
      <c r="E3" s="107" t="s">
        <v>245</v>
      </c>
      <c r="F3" s="28"/>
    </row>
    <row r="4" spans="1:6">
      <c r="A4" s="21" t="s">
        <v>235</v>
      </c>
      <c r="B4" s="65">
        <v>17234.3</v>
      </c>
      <c r="C4" s="65">
        <v>18043.099999999999</v>
      </c>
      <c r="D4" s="29">
        <f>C4-B4</f>
        <v>808.79999999999927</v>
      </c>
      <c r="E4" s="30">
        <f>D4/B4</f>
        <v>4.6929669322223665E-2</v>
      </c>
    </row>
    <row r="5" spans="1:6">
      <c r="A5" s="21" t="s">
        <v>236</v>
      </c>
      <c r="B5" s="65">
        <v>16554</v>
      </c>
      <c r="C5" s="65">
        <v>16724.400000000001</v>
      </c>
      <c r="D5" s="29">
        <f t="shared" ref="D5:D15" si="0">C5-B5</f>
        <v>170.40000000000146</v>
      </c>
      <c r="E5" s="30">
        <f t="shared" ref="E5:E15" si="1">D5/B5</f>
        <v>1.0293584632113172E-2</v>
      </c>
    </row>
    <row r="6" spans="1:6">
      <c r="A6" s="21" t="s">
        <v>237</v>
      </c>
      <c r="B6" s="65">
        <v>8036.6</v>
      </c>
      <c r="C6" s="65">
        <v>8219.9</v>
      </c>
      <c r="D6" s="29">
        <f t="shared" si="0"/>
        <v>183.29999999999927</v>
      </c>
      <c r="E6" s="30">
        <f t="shared" si="1"/>
        <v>2.2808152701391044E-2</v>
      </c>
    </row>
    <row r="7" spans="1:6">
      <c r="A7" s="21" t="s">
        <v>176</v>
      </c>
      <c r="B7" s="65">
        <v>4324.6000000000004</v>
      </c>
      <c r="C7" s="65">
        <v>4146.5</v>
      </c>
      <c r="D7" s="29">
        <f t="shared" si="0"/>
        <v>-178.10000000000036</v>
      </c>
      <c r="E7" s="30">
        <f t="shared" si="1"/>
        <v>-4.1182999583776615E-2</v>
      </c>
    </row>
    <row r="8" spans="1:6">
      <c r="A8" s="21" t="s">
        <v>238</v>
      </c>
      <c r="B8" s="65">
        <v>3026.6</v>
      </c>
      <c r="C8" s="65">
        <v>3143.3</v>
      </c>
      <c r="D8" s="29">
        <f t="shared" si="0"/>
        <v>116.70000000000027</v>
      </c>
      <c r="E8" s="30">
        <f t="shared" si="1"/>
        <v>3.85581180202208E-2</v>
      </c>
    </row>
    <row r="9" spans="1:6">
      <c r="A9" s="21" t="s">
        <v>239</v>
      </c>
      <c r="B9" s="65">
        <v>4413.8999999999996</v>
      </c>
      <c r="C9" s="65">
        <v>4412.6000000000004</v>
      </c>
      <c r="D9" s="29">
        <f t="shared" si="0"/>
        <v>-1.2999999999992724</v>
      </c>
      <c r="E9" s="30">
        <f t="shared" si="1"/>
        <v>-2.9452411699387672E-4</v>
      </c>
    </row>
    <row r="10" spans="1:6">
      <c r="A10" s="21" t="s">
        <v>240</v>
      </c>
      <c r="B10" s="65">
        <v>963.2</v>
      </c>
      <c r="C10" s="65">
        <v>966.8</v>
      </c>
      <c r="D10" s="29">
        <f t="shared" si="0"/>
        <v>3.5999999999999091</v>
      </c>
      <c r="E10" s="30">
        <f t="shared" si="1"/>
        <v>3.7375415282391079E-3</v>
      </c>
    </row>
    <row r="11" spans="1:6">
      <c r="A11" s="21" t="s">
        <v>241</v>
      </c>
      <c r="B11" s="65">
        <v>349.5</v>
      </c>
      <c r="C11" s="65">
        <v>370.5</v>
      </c>
      <c r="D11" s="29">
        <f t="shared" si="0"/>
        <v>21</v>
      </c>
      <c r="E11" s="30">
        <f t="shared" si="1"/>
        <v>6.0085836909871244E-2</v>
      </c>
    </row>
    <row r="12" spans="1:6">
      <c r="A12" s="21" t="s">
        <v>242</v>
      </c>
      <c r="B12" s="65">
        <v>64.7</v>
      </c>
      <c r="C12" s="65">
        <v>42.9</v>
      </c>
      <c r="D12" s="29">
        <f t="shared" si="0"/>
        <v>-21.800000000000004</v>
      </c>
      <c r="E12" s="30">
        <f t="shared" si="1"/>
        <v>-0.33693972179289033</v>
      </c>
    </row>
    <row r="13" spans="1:6">
      <c r="A13" s="21" t="s">
        <v>68</v>
      </c>
      <c r="B13" s="65">
        <v>156.69999999999999</v>
      </c>
      <c r="C13" s="65">
        <v>180.9</v>
      </c>
      <c r="D13" s="29">
        <f t="shared" si="0"/>
        <v>24.200000000000017</v>
      </c>
      <c r="E13" s="30">
        <f t="shared" si="1"/>
        <v>0.15443522654754319</v>
      </c>
    </row>
    <row r="14" spans="1:6">
      <c r="A14" s="21" t="s">
        <v>199</v>
      </c>
      <c r="B14" s="65">
        <v>135.6</v>
      </c>
      <c r="C14" s="65">
        <v>139.69999999999999</v>
      </c>
      <c r="D14" s="29">
        <f t="shared" si="0"/>
        <v>4.0999999999999943</v>
      </c>
      <c r="E14" s="30">
        <f t="shared" si="1"/>
        <v>3.0235988200589928E-2</v>
      </c>
    </row>
    <row r="15" spans="1:6">
      <c r="A15" s="21" t="s">
        <v>5</v>
      </c>
      <c r="B15" s="65">
        <v>55259.6</v>
      </c>
      <c r="C15" s="65">
        <v>56390.6</v>
      </c>
      <c r="D15" s="29">
        <f t="shared" si="0"/>
        <v>1131</v>
      </c>
      <c r="E15" s="30">
        <f t="shared" si="1"/>
        <v>2.0467031972725102E-2</v>
      </c>
    </row>
    <row r="16" spans="1:6" ht="30">
      <c r="A16" s="77" t="s">
        <v>230</v>
      </c>
      <c r="B16" s="108" t="str">
        <f>B3</f>
        <v>2021-22 Budget £m</v>
      </c>
      <c r="C16" s="108" t="str">
        <f t="shared" ref="C16:E16" si="2">C3</f>
        <v>2022-23 Budget - £m</v>
      </c>
      <c r="D16" s="108" t="str">
        <f t="shared" si="2"/>
        <v>Change 2021-22 to 2022-23 - £m</v>
      </c>
      <c r="E16" s="108" t="str">
        <f t="shared" si="2"/>
        <v>Change 2021-22 to 2022-23 - %</v>
      </c>
    </row>
    <row r="17" spans="1:12">
      <c r="A17" s="21" t="str">
        <f>A4</f>
        <v>Health and Social Care</v>
      </c>
      <c r="B17" s="23">
        <v>17234.3</v>
      </c>
      <c r="C17" s="32">
        <v>17565.5</v>
      </c>
      <c r="D17" s="29">
        <f>C17-B17</f>
        <v>331.20000000000073</v>
      </c>
      <c r="E17" s="30">
        <f>D17/B17</f>
        <v>1.9217490701682154E-2</v>
      </c>
    </row>
    <row r="18" spans="1:12">
      <c r="A18" s="21" t="str">
        <f t="shared" ref="A18:A28" si="3">A5</f>
        <v>Social Justice, Housing and Local Government</v>
      </c>
      <c r="B18" s="23">
        <v>16554</v>
      </c>
      <c r="C18" s="32">
        <v>16281.7</v>
      </c>
      <c r="D18" s="29">
        <f t="shared" ref="D18:D28" si="4">C18-B18</f>
        <v>-272.29999999999927</v>
      </c>
      <c r="E18" s="30">
        <f t="shared" ref="E18:E28" si="5">D18/B18</f>
        <v>-1.6449196568805079E-2</v>
      </c>
    </row>
    <row r="19" spans="1:12">
      <c r="A19" s="21" t="str">
        <f t="shared" si="3"/>
        <v>Finance and the Economy</v>
      </c>
      <c r="B19" s="23">
        <v>8036.6</v>
      </c>
      <c r="C19" s="32">
        <v>8002.3</v>
      </c>
      <c r="D19" s="29">
        <f t="shared" si="4"/>
        <v>-34.300000000000182</v>
      </c>
      <c r="E19" s="30">
        <f t="shared" si="5"/>
        <v>-4.2679740188637212E-3</v>
      </c>
    </row>
    <row r="20" spans="1:12">
      <c r="A20" s="21" t="str">
        <f t="shared" si="3"/>
        <v>Education and Skills</v>
      </c>
      <c r="B20" s="23">
        <v>4324.6000000000004</v>
      </c>
      <c r="C20" s="32">
        <v>4036.7</v>
      </c>
      <c r="D20" s="29">
        <f t="shared" si="4"/>
        <v>-287.90000000000055</v>
      </c>
      <c r="E20" s="30">
        <f t="shared" si="5"/>
        <v>-6.6572630994774201E-2</v>
      </c>
    </row>
    <row r="21" spans="1:12">
      <c r="A21" s="21" t="str">
        <f t="shared" si="3"/>
        <v>Justice and Veterans</v>
      </c>
      <c r="B21" s="23">
        <v>3026.6</v>
      </c>
      <c r="C21" s="32">
        <v>3060.1</v>
      </c>
      <c r="D21" s="29">
        <f t="shared" si="4"/>
        <v>33.5</v>
      </c>
      <c r="E21" s="30">
        <f t="shared" si="5"/>
        <v>1.1068525738452389E-2</v>
      </c>
    </row>
    <row r="22" spans="1:12">
      <c r="A22" s="21" t="str">
        <f t="shared" si="3"/>
        <v>Net Zero, Energy and Transport</v>
      </c>
      <c r="B22" s="23">
        <v>4413.8999999999996</v>
      </c>
      <c r="C22" s="32">
        <v>4295.8</v>
      </c>
      <c r="D22" s="29">
        <f t="shared" si="4"/>
        <v>-118.09999999999945</v>
      </c>
      <c r="E22" s="30">
        <f t="shared" si="5"/>
        <v>-2.675638324384319E-2</v>
      </c>
    </row>
    <row r="23" spans="1:12">
      <c r="A23" s="21" t="str">
        <f t="shared" si="3"/>
        <v>Rural Affairs and Islands</v>
      </c>
      <c r="B23" s="23">
        <v>963.2</v>
      </c>
      <c r="C23" s="32">
        <v>941.2</v>
      </c>
      <c r="D23" s="29">
        <f t="shared" si="4"/>
        <v>-22</v>
      </c>
      <c r="E23" s="30">
        <f t="shared" si="5"/>
        <v>-2.2840531561461794E-2</v>
      </c>
    </row>
    <row r="24" spans="1:12">
      <c r="A24" s="21" t="str">
        <f t="shared" si="3"/>
        <v>Constitution, External Affairs and Culture</v>
      </c>
      <c r="B24" s="23">
        <v>349.5</v>
      </c>
      <c r="C24" s="32">
        <v>360.7</v>
      </c>
      <c r="D24" s="29">
        <f t="shared" si="4"/>
        <v>11.199999999999989</v>
      </c>
      <c r="E24" s="30">
        <f t="shared" si="5"/>
        <v>3.2045779685264633E-2</v>
      </c>
    </row>
    <row r="25" spans="1:12">
      <c r="A25" s="21" t="str">
        <f t="shared" si="3"/>
        <v>Deputy First Minister and Covid Recovery</v>
      </c>
      <c r="B25" s="23">
        <v>64.7</v>
      </c>
      <c r="C25" s="32">
        <v>41.8</v>
      </c>
      <c r="D25" s="29">
        <f t="shared" si="4"/>
        <v>-22.900000000000006</v>
      </c>
      <c r="E25" s="30">
        <f t="shared" si="5"/>
        <v>-0.35394126738794446</v>
      </c>
    </row>
    <row r="26" spans="1:12">
      <c r="A26" s="21" t="str">
        <f t="shared" si="3"/>
        <v>Crown Office and Procurator Fiscal Service</v>
      </c>
      <c r="B26" s="23">
        <v>156.69999999999999</v>
      </c>
      <c r="C26" s="32">
        <v>176.1</v>
      </c>
      <c r="D26" s="29">
        <f t="shared" si="4"/>
        <v>19.400000000000006</v>
      </c>
      <c r="E26" s="30">
        <f t="shared" si="5"/>
        <v>0.12380344607530318</v>
      </c>
    </row>
    <row r="27" spans="1:12">
      <c r="A27" s="21" t="str">
        <f t="shared" si="3"/>
        <v>Scottish Parliament and Audit Scotland</v>
      </c>
      <c r="B27" s="23">
        <v>135.6</v>
      </c>
      <c r="C27" s="32">
        <v>136</v>
      </c>
      <c r="D27" s="29">
        <f t="shared" si="4"/>
        <v>0.40000000000000568</v>
      </c>
      <c r="E27" s="30">
        <f t="shared" si="5"/>
        <v>2.9498525073746733E-3</v>
      </c>
    </row>
    <row r="28" spans="1:12">
      <c r="A28" s="21" t="str">
        <f t="shared" si="3"/>
        <v>Total</v>
      </c>
      <c r="B28" s="23">
        <v>55259.6</v>
      </c>
      <c r="C28" s="32">
        <v>54897.9</v>
      </c>
      <c r="D28" s="29">
        <f t="shared" si="4"/>
        <v>-361.69999999999709</v>
      </c>
      <c r="E28" s="30">
        <f t="shared" si="5"/>
        <v>-6.5454690225770201E-3</v>
      </c>
    </row>
    <row r="29" spans="1:12" ht="30">
      <c r="A29" s="78" t="s">
        <v>72</v>
      </c>
      <c r="B29" s="107" t="s">
        <v>243</v>
      </c>
      <c r="C29" s="107" t="s">
        <v>246</v>
      </c>
      <c r="D29" s="107" t="s">
        <v>244</v>
      </c>
      <c r="E29" s="107" t="s">
        <v>245</v>
      </c>
      <c r="G29" s="26"/>
    </row>
    <row r="30" spans="1:12" s="27" customFormat="1" ht="15.75">
      <c r="A30" s="79" t="str">
        <f>$A$4</f>
        <v>Health and Social Care</v>
      </c>
      <c r="B30" s="80">
        <f>B56+B82</f>
        <v>16861.400000000001</v>
      </c>
      <c r="C30" s="80">
        <f>C56+C82</f>
        <v>17670.2</v>
      </c>
      <c r="D30" s="29">
        <f>C30-B30</f>
        <v>808.79999999999927</v>
      </c>
      <c r="E30" s="30">
        <f>D30/B30</f>
        <v>4.7967547178763281E-2</v>
      </c>
      <c r="G30" s="26"/>
      <c r="H30" s="60"/>
      <c r="I30" s="60"/>
      <c r="L30" s="60"/>
    </row>
    <row r="31" spans="1:12" s="27" customFormat="1" ht="15.75">
      <c r="A31" s="79" t="str">
        <f>$A$5</f>
        <v>Social Justice, Housing and Local Government</v>
      </c>
      <c r="B31" s="80">
        <f t="shared" ref="B31:C41" si="6">B57+B83</f>
        <v>14444.1</v>
      </c>
      <c r="C31" s="80">
        <f t="shared" si="6"/>
        <v>13908.1</v>
      </c>
      <c r="D31" s="29">
        <f t="shared" ref="D31:D41" si="7">C31-B31</f>
        <v>-536</v>
      </c>
      <c r="E31" s="30">
        <f t="shared" ref="E31:E41" si="8">D31/B31</f>
        <v>-3.7108577204533338E-2</v>
      </c>
      <c r="G31" s="26"/>
      <c r="H31" s="60"/>
      <c r="I31" s="60"/>
      <c r="L31" s="60"/>
    </row>
    <row r="32" spans="1:12" ht="15.75">
      <c r="A32" s="79" t="str">
        <f>$A$6</f>
        <v>Finance and the Economy</v>
      </c>
      <c r="B32" s="80">
        <f t="shared" si="6"/>
        <v>2144.1999999999998</v>
      </c>
      <c r="C32" s="80">
        <f t="shared" si="6"/>
        <v>1701.6</v>
      </c>
      <c r="D32" s="29">
        <f t="shared" si="7"/>
        <v>-442.59999999999991</v>
      </c>
      <c r="E32" s="30">
        <f t="shared" si="8"/>
        <v>-0.20641731181792741</v>
      </c>
      <c r="G32" s="26"/>
      <c r="H32" s="60"/>
      <c r="I32" s="60"/>
      <c r="L32" s="60"/>
    </row>
    <row r="33" spans="1:12" ht="15.75">
      <c r="A33" s="79" t="str">
        <f>$A$7</f>
        <v>Education and Skills</v>
      </c>
      <c r="B33" s="80">
        <f t="shared" si="6"/>
        <v>3235.1</v>
      </c>
      <c r="C33" s="80">
        <f t="shared" si="6"/>
        <v>3433.2</v>
      </c>
      <c r="D33" s="29">
        <f t="shared" si="7"/>
        <v>198.09999999999991</v>
      </c>
      <c r="E33" s="30">
        <f t="shared" si="8"/>
        <v>6.1234583165899019E-2</v>
      </c>
      <c r="G33" s="26"/>
      <c r="H33" s="60"/>
      <c r="I33" s="60"/>
      <c r="L33" s="60"/>
    </row>
    <row r="34" spans="1:12" ht="15.75">
      <c r="A34" s="79" t="str">
        <f>$A$8</f>
        <v>Justice and Veterans</v>
      </c>
      <c r="B34" s="80">
        <f t="shared" si="6"/>
        <v>2889.1</v>
      </c>
      <c r="C34" s="80">
        <f t="shared" si="6"/>
        <v>3004.4</v>
      </c>
      <c r="D34" s="29">
        <f t="shared" si="7"/>
        <v>115.30000000000018</v>
      </c>
      <c r="E34" s="30">
        <f t="shared" si="8"/>
        <v>3.990862206223398E-2</v>
      </c>
      <c r="G34" s="26"/>
      <c r="H34" s="60"/>
      <c r="I34" s="60"/>
      <c r="L34" s="60"/>
    </row>
    <row r="35" spans="1:12" ht="15.75">
      <c r="A35" s="79" t="str">
        <f>$A$9</f>
        <v>Net Zero, Energy and Transport</v>
      </c>
      <c r="B35" s="80">
        <f t="shared" si="6"/>
        <v>4254</v>
      </c>
      <c r="C35" s="80">
        <f t="shared" si="6"/>
        <v>4217.6000000000004</v>
      </c>
      <c r="D35" s="29">
        <f t="shared" si="7"/>
        <v>-36.399999999999636</v>
      </c>
      <c r="E35" s="30">
        <f t="shared" si="8"/>
        <v>-8.5566525622942265E-3</v>
      </c>
      <c r="G35" s="26"/>
      <c r="H35" s="60"/>
      <c r="I35" s="60"/>
      <c r="L35" s="60"/>
    </row>
    <row r="36" spans="1:12" ht="15.75">
      <c r="A36" s="79" t="str">
        <f>$A$10</f>
        <v>Rural Affairs and Islands</v>
      </c>
      <c r="B36" s="80">
        <f t="shared" si="6"/>
        <v>920.6</v>
      </c>
      <c r="C36" s="80">
        <f t="shared" si="6"/>
        <v>956.69999999999993</v>
      </c>
      <c r="D36" s="29">
        <f t="shared" si="7"/>
        <v>36.099999999999909</v>
      </c>
      <c r="E36" s="30">
        <f t="shared" si="8"/>
        <v>3.9213556376276243E-2</v>
      </c>
      <c r="G36" s="26"/>
      <c r="H36" s="60"/>
      <c r="I36" s="60"/>
      <c r="L36" s="60"/>
    </row>
    <row r="37" spans="1:12" ht="15.75">
      <c r="A37" s="79" t="str">
        <f>$A$11</f>
        <v>Constitution, External Affairs and Culture</v>
      </c>
      <c r="B37" s="80">
        <f t="shared" si="6"/>
        <v>333.4</v>
      </c>
      <c r="C37" s="80">
        <f t="shared" si="6"/>
        <v>354.4</v>
      </c>
      <c r="D37" s="29">
        <f t="shared" si="7"/>
        <v>21</v>
      </c>
      <c r="E37" s="30">
        <f t="shared" si="8"/>
        <v>6.2987402519496111E-2</v>
      </c>
      <c r="G37" s="26"/>
      <c r="H37" s="60"/>
      <c r="I37" s="60"/>
      <c r="L37" s="60"/>
    </row>
    <row r="38" spans="1:12" ht="15.75">
      <c r="A38" s="79" t="str">
        <f>$A$12</f>
        <v>Deputy First Minister and Covid Recovery</v>
      </c>
      <c r="B38" s="80" t="e">
        <f t="shared" si="6"/>
        <v>#VALUE!</v>
      </c>
      <c r="C38" s="80" t="e">
        <f t="shared" si="6"/>
        <v>#VALUE!</v>
      </c>
      <c r="D38" s="29" t="e">
        <f t="shared" si="7"/>
        <v>#VALUE!</v>
      </c>
      <c r="E38" s="30" t="e">
        <f t="shared" si="8"/>
        <v>#VALUE!</v>
      </c>
      <c r="G38" s="26"/>
      <c r="H38" s="60"/>
      <c r="I38" s="60"/>
      <c r="L38" s="60"/>
    </row>
    <row r="39" spans="1:12" ht="15.75">
      <c r="A39" s="79" t="str">
        <f>$A$13</f>
        <v>Crown Office and Procurator Fiscal Service</v>
      </c>
      <c r="B39" s="80">
        <f t="shared" si="6"/>
        <v>151.60000000000002</v>
      </c>
      <c r="C39" s="80">
        <f t="shared" si="6"/>
        <v>175.10000000000002</v>
      </c>
      <c r="D39" s="29">
        <f t="shared" si="7"/>
        <v>23.5</v>
      </c>
      <c r="E39" s="30">
        <f t="shared" si="8"/>
        <v>0.15501319261213717</v>
      </c>
      <c r="G39" s="26"/>
      <c r="H39" s="60"/>
      <c r="I39" s="60"/>
      <c r="L39" s="60"/>
    </row>
    <row r="40" spans="1:12" ht="15.75">
      <c r="A40" s="79" t="str">
        <f>$A$14</f>
        <v>Scottish Parliament and Audit Scotland</v>
      </c>
      <c r="B40" s="80">
        <f t="shared" si="6"/>
        <v>121.39999999999999</v>
      </c>
      <c r="C40" s="80">
        <f t="shared" si="6"/>
        <v>123.5</v>
      </c>
      <c r="D40" s="29">
        <f t="shared" si="7"/>
        <v>2.1000000000000085</v>
      </c>
      <c r="E40" s="30">
        <f t="shared" si="8"/>
        <v>1.7298187808896283E-2</v>
      </c>
      <c r="G40" s="26"/>
      <c r="H40" s="60"/>
      <c r="I40" s="60"/>
      <c r="L40" s="60"/>
    </row>
    <row r="41" spans="1:12" ht="15.75">
      <c r="A41" s="79" t="str">
        <f>$A$15</f>
        <v>Total</v>
      </c>
      <c r="B41" s="80">
        <f t="shared" si="6"/>
        <v>45419.5</v>
      </c>
      <c r="C41" s="80">
        <f t="shared" si="6"/>
        <v>45587.7</v>
      </c>
      <c r="D41" s="29">
        <f t="shared" si="7"/>
        <v>168.19999999999709</v>
      </c>
      <c r="E41" s="30">
        <f t="shared" si="8"/>
        <v>3.7032552097666662E-3</v>
      </c>
      <c r="G41" s="26"/>
      <c r="H41" s="60"/>
      <c r="I41" s="60"/>
      <c r="L41" s="60"/>
    </row>
    <row r="42" spans="1:12" ht="30.75">
      <c r="A42" s="77" t="s">
        <v>229</v>
      </c>
      <c r="B42" s="73" t="str">
        <f>B29</f>
        <v>2021-22 Budget £m</v>
      </c>
      <c r="C42" s="73" t="str">
        <f t="shared" ref="C42:E42" si="9">C29</f>
        <v>2022-23 Budget - £m</v>
      </c>
      <c r="D42" s="73" t="str">
        <f t="shared" si="9"/>
        <v>Change 2021-22 to 2022-23 - £m</v>
      </c>
      <c r="E42" s="73" t="str">
        <f t="shared" si="9"/>
        <v>Change 2021-22 to 2022-23 - %</v>
      </c>
      <c r="G42" s="26"/>
    </row>
    <row r="43" spans="1:12" s="27" customFormat="1" ht="15.75">
      <c r="A43" s="79" t="str">
        <f>$A$4</f>
        <v>Health and Social Care</v>
      </c>
      <c r="B43" s="80">
        <f>B69+B95</f>
        <v>16861.400000000001</v>
      </c>
      <c r="C43" s="80">
        <f>C69+C95</f>
        <v>17202.5</v>
      </c>
      <c r="D43" s="29">
        <f>C43-B43</f>
        <v>341.09999999999854</v>
      </c>
      <c r="E43" s="30">
        <f>D43/B43</f>
        <v>2.0229636922200915E-2</v>
      </c>
      <c r="G43" s="26"/>
    </row>
    <row r="44" spans="1:12" s="27" customFormat="1" ht="15.75">
      <c r="A44" s="79" t="str">
        <f>$A$5</f>
        <v>Social Justice, Housing and Local Government</v>
      </c>
      <c r="B44" s="80">
        <f t="shared" ref="B44:C44" si="10">B70+B96</f>
        <v>14444.1</v>
      </c>
      <c r="C44" s="80">
        <f t="shared" si="10"/>
        <v>13539.900000000001</v>
      </c>
      <c r="D44" s="29">
        <f t="shared" ref="D44:D54" si="11">C44-B44</f>
        <v>-904.19999999999891</v>
      </c>
      <c r="E44" s="30">
        <f t="shared" ref="E44:E54" si="12">D44/B44</f>
        <v>-6.2599954306602618E-2</v>
      </c>
      <c r="G44" s="26"/>
    </row>
    <row r="45" spans="1:12" ht="15.75">
      <c r="A45" s="79" t="str">
        <f>$A$6</f>
        <v>Finance and the Economy</v>
      </c>
      <c r="B45" s="80">
        <f t="shared" ref="B45:C45" si="13">B71+B97</f>
        <v>2144.1999999999998</v>
      </c>
      <c r="C45" s="80">
        <f t="shared" si="13"/>
        <v>1656.5</v>
      </c>
      <c r="D45" s="29">
        <f t="shared" si="11"/>
        <v>-487.69999999999982</v>
      </c>
      <c r="E45" s="30">
        <f t="shared" si="12"/>
        <v>-0.22745079750023312</v>
      </c>
      <c r="G45" s="26"/>
    </row>
    <row r="46" spans="1:12" ht="15.75">
      <c r="A46" s="79" t="str">
        <f>$A$7</f>
        <v>Education and Skills</v>
      </c>
      <c r="B46" s="80">
        <f t="shared" ref="B46:C46" si="14">B72+B98</f>
        <v>3235.1</v>
      </c>
      <c r="C46" s="80">
        <f t="shared" si="14"/>
        <v>3342.2999999999997</v>
      </c>
      <c r="D46" s="29">
        <f t="shared" si="11"/>
        <v>107.19999999999982</v>
      </c>
      <c r="E46" s="30">
        <f t="shared" si="12"/>
        <v>3.3136533646564194E-2</v>
      </c>
      <c r="G46" s="26"/>
    </row>
    <row r="47" spans="1:12" ht="15.75">
      <c r="A47" s="79" t="str">
        <f>$A$8</f>
        <v>Justice and Veterans</v>
      </c>
      <c r="B47" s="80">
        <f t="shared" ref="B47:C47" si="15">B73+B99</f>
        <v>2889.1</v>
      </c>
      <c r="C47" s="80">
        <f t="shared" si="15"/>
        <v>2924.9</v>
      </c>
      <c r="D47" s="29">
        <f t="shared" si="11"/>
        <v>35.800000000000182</v>
      </c>
      <c r="E47" s="30">
        <f t="shared" si="12"/>
        <v>1.2391402166764799E-2</v>
      </c>
      <c r="G47" s="26"/>
    </row>
    <row r="48" spans="1:12" ht="15.75">
      <c r="A48" s="79" t="str">
        <f>$A$9</f>
        <v>Net Zero, Energy and Transport</v>
      </c>
      <c r="B48" s="80">
        <f t="shared" ref="B48:C48" si="16">B74+B100</f>
        <v>4254</v>
      </c>
      <c r="C48" s="80">
        <f t="shared" si="16"/>
        <v>4105.8999999999996</v>
      </c>
      <c r="D48" s="29">
        <f t="shared" si="11"/>
        <v>-148.10000000000036</v>
      </c>
      <c r="E48" s="30">
        <f t="shared" si="12"/>
        <v>-3.4814292430653586E-2</v>
      </c>
      <c r="G48" s="26"/>
    </row>
    <row r="49" spans="1:7" ht="15.75">
      <c r="A49" s="79" t="str">
        <f>$A$10</f>
        <v>Rural Affairs and Islands</v>
      </c>
      <c r="B49" s="80">
        <f t="shared" ref="B49:C49" si="17">B75+B101</f>
        <v>920.6</v>
      </c>
      <c r="C49" s="80">
        <f t="shared" si="17"/>
        <v>931.4</v>
      </c>
      <c r="D49" s="29">
        <f t="shared" si="11"/>
        <v>10.799999999999955</v>
      </c>
      <c r="E49" s="30">
        <f t="shared" si="12"/>
        <v>1.1731479469910879E-2</v>
      </c>
      <c r="G49" s="26"/>
    </row>
    <row r="50" spans="1:7" ht="15.75">
      <c r="A50" s="79" t="str">
        <f>$A$11</f>
        <v>Constitution, External Affairs and Culture</v>
      </c>
      <c r="B50" s="80">
        <f t="shared" ref="B50:C50" si="18">B76+B102</f>
        <v>333.4</v>
      </c>
      <c r="C50" s="80">
        <f t="shared" si="18"/>
        <v>345</v>
      </c>
      <c r="D50" s="29">
        <f t="shared" si="11"/>
        <v>11.600000000000023</v>
      </c>
      <c r="E50" s="30">
        <f t="shared" si="12"/>
        <v>3.4793041391721728E-2</v>
      </c>
      <c r="G50" s="26"/>
    </row>
    <row r="51" spans="1:7" ht="15.75">
      <c r="A51" s="79" t="str">
        <f>$A$12</f>
        <v>Deputy First Minister and Covid Recovery</v>
      </c>
      <c r="B51" s="80" t="e">
        <f t="shared" ref="B51:C51" si="19">B77+B103</f>
        <v>#VALUE!</v>
      </c>
      <c r="C51" s="80" t="e">
        <f t="shared" si="19"/>
        <v>#VALUE!</v>
      </c>
      <c r="D51" s="29" t="e">
        <f t="shared" si="11"/>
        <v>#VALUE!</v>
      </c>
      <c r="E51" s="30" t="e">
        <f t="shared" si="12"/>
        <v>#VALUE!</v>
      </c>
      <c r="G51" s="26"/>
    </row>
    <row r="52" spans="1:7" ht="15.75">
      <c r="A52" s="79" t="str">
        <f>$A$13</f>
        <v>Crown Office and Procurator Fiscal Service</v>
      </c>
      <c r="B52" s="80">
        <f t="shared" ref="B52:C52" si="20">B78+B104</f>
        <v>151.60000000000002</v>
      </c>
      <c r="C52" s="80">
        <f t="shared" si="20"/>
        <v>170.5</v>
      </c>
      <c r="D52" s="29">
        <f t="shared" si="11"/>
        <v>18.899999999999977</v>
      </c>
      <c r="E52" s="30">
        <f t="shared" si="12"/>
        <v>0.12467018469656975</v>
      </c>
      <c r="G52" s="26"/>
    </row>
    <row r="53" spans="1:7" ht="15.75">
      <c r="A53" s="79" t="str">
        <f>$A$14</f>
        <v>Scottish Parliament and Audit Scotland</v>
      </c>
      <c r="B53" s="80">
        <f t="shared" ref="B53:C53" si="21">B79+B105</f>
        <v>121.39999999999999</v>
      </c>
      <c r="C53" s="80">
        <f t="shared" si="21"/>
        <v>120.3</v>
      </c>
      <c r="D53" s="29">
        <f t="shared" si="11"/>
        <v>-1.0999999999999943</v>
      </c>
      <c r="E53" s="30">
        <f t="shared" si="12"/>
        <v>-9.0609555189455886E-3</v>
      </c>
      <c r="G53" s="26"/>
    </row>
    <row r="54" spans="1:7" ht="15.75">
      <c r="A54" s="79" t="str">
        <f>$A$15</f>
        <v>Total</v>
      </c>
      <c r="B54" s="80">
        <f t="shared" ref="B54:C54" si="22">B80+B106</f>
        <v>45419.5</v>
      </c>
      <c r="C54" s="80">
        <f t="shared" si="22"/>
        <v>44381</v>
      </c>
      <c r="D54" s="29">
        <f t="shared" si="11"/>
        <v>-1038.5</v>
      </c>
      <c r="E54" s="30">
        <f t="shared" si="12"/>
        <v>-2.2864628628672706E-2</v>
      </c>
      <c r="G54" s="26"/>
    </row>
    <row r="55" spans="1:7" ht="30">
      <c r="A55" s="78" t="s">
        <v>69</v>
      </c>
      <c r="B55" s="107" t="s">
        <v>243</v>
      </c>
      <c r="C55" s="107" t="s">
        <v>246</v>
      </c>
      <c r="D55" s="107" t="s">
        <v>244</v>
      </c>
      <c r="E55" s="107" t="s">
        <v>245</v>
      </c>
      <c r="G55" s="26"/>
    </row>
    <row r="56" spans="1:7" ht="15.75">
      <c r="A56" s="79" t="str">
        <f>$A$4</f>
        <v>Health and Social Care</v>
      </c>
      <c r="B56" s="80">
        <v>16332.4</v>
      </c>
      <c r="C56" s="80">
        <v>17106.2</v>
      </c>
      <c r="D56" s="29">
        <f>C56-B56</f>
        <v>773.80000000000109</v>
      </c>
      <c r="E56" s="30">
        <f>D56/B56</f>
        <v>4.7378217530797746E-2</v>
      </c>
      <c r="G56" s="26"/>
    </row>
    <row r="57" spans="1:7" ht="15.75">
      <c r="A57" s="79" t="str">
        <f>$A$5</f>
        <v>Social Justice, Housing and Local Government</v>
      </c>
      <c r="B57" s="80">
        <v>12954.9</v>
      </c>
      <c r="C57" s="80">
        <v>12416.9</v>
      </c>
      <c r="D57" s="29">
        <f t="shared" ref="D57:D67" si="23">C57-B57</f>
        <v>-538</v>
      </c>
      <c r="E57" s="30">
        <f t="shared" ref="E57:E67" si="24">D57/B57</f>
        <v>-4.1528687986784926E-2</v>
      </c>
      <c r="G57" s="26"/>
    </row>
    <row r="58" spans="1:7" ht="15.75">
      <c r="A58" s="79" t="str">
        <f>$A$6</f>
        <v>Finance and the Economy</v>
      </c>
      <c r="B58" s="80">
        <v>1268.5</v>
      </c>
      <c r="C58" s="80">
        <v>736</v>
      </c>
      <c r="D58" s="29">
        <f t="shared" si="23"/>
        <v>-532.5</v>
      </c>
      <c r="E58" s="30">
        <f t="shared" si="24"/>
        <v>-0.41978715017737483</v>
      </c>
      <c r="G58" s="26"/>
    </row>
    <row r="59" spans="1:7" ht="15.75">
      <c r="A59" s="79" t="str">
        <f>$A$7</f>
        <v>Education and Skills</v>
      </c>
      <c r="B59" s="80">
        <v>2815</v>
      </c>
      <c r="C59" s="80">
        <v>2927.1</v>
      </c>
      <c r="D59" s="29">
        <f t="shared" si="23"/>
        <v>112.09999999999991</v>
      </c>
      <c r="E59" s="30">
        <f t="shared" si="24"/>
        <v>3.9822380106571902E-2</v>
      </c>
      <c r="G59" s="26"/>
    </row>
    <row r="60" spans="1:7" ht="15.75">
      <c r="A60" s="79" t="str">
        <f>$A$8</f>
        <v>Justice and Veterans</v>
      </c>
      <c r="B60" s="80">
        <v>2722.6</v>
      </c>
      <c r="C60" s="80">
        <v>2838.4</v>
      </c>
      <c r="D60" s="29">
        <f t="shared" si="23"/>
        <v>115.80000000000018</v>
      </c>
      <c r="E60" s="30">
        <f t="shared" si="24"/>
        <v>4.253287298905465E-2</v>
      </c>
      <c r="G60" s="26"/>
    </row>
    <row r="61" spans="1:7" ht="15.75">
      <c r="A61" s="79" t="str">
        <f>$A$9</f>
        <v>Net Zero, Energy and Transport</v>
      </c>
      <c r="B61" s="80">
        <v>1731.1</v>
      </c>
      <c r="C61" s="80">
        <v>1672.3</v>
      </c>
      <c r="D61" s="29">
        <f t="shared" si="23"/>
        <v>-58.799999999999955</v>
      </c>
      <c r="E61" s="30">
        <f t="shared" si="24"/>
        <v>-3.3966841892438308E-2</v>
      </c>
      <c r="G61" s="26"/>
    </row>
    <row r="62" spans="1:7" ht="15.75">
      <c r="A62" s="79" t="str">
        <f>$A$10</f>
        <v>Rural Affairs and Islands</v>
      </c>
      <c r="B62" s="80">
        <v>837.6</v>
      </c>
      <c r="C62" s="80">
        <v>880.8</v>
      </c>
      <c r="D62" s="29">
        <f t="shared" si="23"/>
        <v>43.199999999999932</v>
      </c>
      <c r="E62" s="30">
        <f t="shared" si="24"/>
        <v>5.1575931232091608E-2</v>
      </c>
      <c r="G62" s="26"/>
    </row>
    <row r="63" spans="1:7" ht="15.75">
      <c r="A63" s="79" t="str">
        <f>$A$11</f>
        <v>Constitution, External Affairs and Culture</v>
      </c>
      <c r="B63" s="80">
        <v>316.2</v>
      </c>
      <c r="C63" s="80">
        <v>323.89999999999998</v>
      </c>
      <c r="D63" s="29">
        <f t="shared" si="23"/>
        <v>7.6999999999999886</v>
      </c>
      <c r="E63" s="30">
        <f t="shared" si="24"/>
        <v>2.4351676154332667E-2</v>
      </c>
      <c r="G63" s="26"/>
    </row>
    <row r="64" spans="1:7" ht="15.75">
      <c r="A64" s="79" t="str">
        <f>$A$12</f>
        <v>Deputy First Minister and Covid Recovery</v>
      </c>
      <c r="B64" s="80">
        <v>64.7</v>
      </c>
      <c r="C64" s="80">
        <v>42.9</v>
      </c>
      <c r="D64" s="29">
        <f t="shared" si="23"/>
        <v>-21.800000000000004</v>
      </c>
      <c r="E64" s="30">
        <f t="shared" si="24"/>
        <v>-0.33693972179289033</v>
      </c>
      <c r="G64" s="26"/>
    </row>
    <row r="65" spans="1:7" ht="15.75">
      <c r="A65" s="79" t="str">
        <f>$A$13</f>
        <v>Crown Office and Procurator Fiscal Service</v>
      </c>
      <c r="B65" s="80">
        <v>146.80000000000001</v>
      </c>
      <c r="C65" s="80">
        <v>169.8</v>
      </c>
      <c r="D65" s="29">
        <f t="shared" si="23"/>
        <v>23</v>
      </c>
      <c r="E65" s="30">
        <f t="shared" si="24"/>
        <v>0.15667574931880107</v>
      </c>
      <c r="G65" s="26"/>
    </row>
    <row r="66" spans="1:7" ht="15.75">
      <c r="A66" s="79" t="str">
        <f>$A$14</f>
        <v>Scottish Parliament and Audit Scotland</v>
      </c>
      <c r="B66" s="80">
        <v>120.1</v>
      </c>
      <c r="C66" s="80">
        <v>122.4</v>
      </c>
      <c r="D66" s="29">
        <f t="shared" si="23"/>
        <v>2.3000000000000114</v>
      </c>
      <c r="E66" s="30">
        <f t="shared" si="24"/>
        <v>1.915070774354714E-2</v>
      </c>
      <c r="G66" s="26"/>
    </row>
    <row r="67" spans="1:7" ht="15.75">
      <c r="A67" s="79" t="str">
        <f>$A$15</f>
        <v>Total</v>
      </c>
      <c r="B67" s="80">
        <v>39309.800000000003</v>
      </c>
      <c r="C67" s="80">
        <v>39236.699999999997</v>
      </c>
      <c r="D67" s="29">
        <f t="shared" si="23"/>
        <v>-73.100000000005821</v>
      </c>
      <c r="E67" s="30">
        <f t="shared" si="24"/>
        <v>-1.8595871767347026E-3</v>
      </c>
      <c r="G67" s="26"/>
    </row>
    <row r="68" spans="1:7" ht="30.75">
      <c r="A68" s="77" t="s">
        <v>228</v>
      </c>
      <c r="B68" s="73" t="str">
        <f>B55</f>
        <v>2021-22 Budget £m</v>
      </c>
      <c r="C68" s="73" t="str">
        <f t="shared" ref="C68:E68" si="25">C55</f>
        <v>2022-23 Budget - £m</v>
      </c>
      <c r="D68" s="73" t="str">
        <f t="shared" si="25"/>
        <v>Change 2021-22 to 2022-23 - £m</v>
      </c>
      <c r="E68" s="73" t="str">
        <f t="shared" si="25"/>
        <v>Change 2021-22 to 2022-23 - %</v>
      </c>
      <c r="G68" s="26"/>
    </row>
    <row r="69" spans="1:7" ht="15.75">
      <c r="A69" s="79" t="str">
        <f>$A$4</f>
        <v>Health and Social Care</v>
      </c>
      <c r="B69" s="81">
        <v>16332.4</v>
      </c>
      <c r="C69" s="81">
        <v>16653.400000000001</v>
      </c>
      <c r="D69" s="29">
        <f>C69-B69</f>
        <v>321.00000000000182</v>
      </c>
      <c r="E69" s="30">
        <f>D69/B69</f>
        <v>1.9654184320736807E-2</v>
      </c>
      <c r="G69" s="26"/>
    </row>
    <row r="70" spans="1:7" ht="15.75">
      <c r="A70" s="79" t="str">
        <f>$A$5</f>
        <v>Social Justice, Housing and Local Government</v>
      </c>
      <c r="B70" s="81">
        <v>12954.9</v>
      </c>
      <c r="C70" s="81">
        <v>12088.2</v>
      </c>
      <c r="D70" s="29">
        <f t="shared" ref="D70:D80" si="26">C70-B70</f>
        <v>-866.69999999999891</v>
      </c>
      <c r="E70" s="30">
        <f t="shared" ref="E70:E80" si="27">D70/B70</f>
        <v>-6.6901326911052883E-2</v>
      </c>
      <c r="G70" s="26"/>
    </row>
    <row r="71" spans="1:7" ht="15.75">
      <c r="A71" s="79" t="str">
        <f>$A$6</f>
        <v>Finance and the Economy</v>
      </c>
      <c r="B71" s="81">
        <v>1268.5</v>
      </c>
      <c r="C71" s="81">
        <v>716.5</v>
      </c>
      <c r="D71" s="29">
        <f t="shared" si="26"/>
        <v>-552</v>
      </c>
      <c r="E71" s="30">
        <f t="shared" si="27"/>
        <v>-0.43515963736696889</v>
      </c>
      <c r="G71" s="26"/>
    </row>
    <row r="72" spans="1:7" ht="15.75">
      <c r="A72" s="79" t="str">
        <f>$A$7</f>
        <v>Education and Skills</v>
      </c>
      <c r="B72" s="81">
        <v>2815</v>
      </c>
      <c r="C72" s="81">
        <v>2849.6</v>
      </c>
      <c r="D72" s="29">
        <f t="shared" si="26"/>
        <v>34.599999999999909</v>
      </c>
      <c r="E72" s="30">
        <f t="shared" si="27"/>
        <v>1.2291296625221992E-2</v>
      </c>
      <c r="G72" s="26"/>
    </row>
    <row r="73" spans="1:7" ht="15.75">
      <c r="A73" s="79" t="str">
        <f>$A$8</f>
        <v>Justice and Veterans</v>
      </c>
      <c r="B73" s="81">
        <v>2722.6</v>
      </c>
      <c r="C73" s="81">
        <v>2763.3</v>
      </c>
      <c r="D73" s="29">
        <f t="shared" si="26"/>
        <v>40.700000000000273</v>
      </c>
      <c r="E73" s="30">
        <f t="shared" si="27"/>
        <v>1.4948945860574551E-2</v>
      </c>
      <c r="G73" s="26"/>
    </row>
    <row r="74" spans="1:7" ht="15.75">
      <c r="A74" s="79" t="str">
        <f>$A$9</f>
        <v>Net Zero, Energy and Transport</v>
      </c>
      <c r="B74" s="81">
        <v>1731.1</v>
      </c>
      <c r="C74" s="81">
        <v>1628</v>
      </c>
      <c r="D74" s="29">
        <f t="shared" si="26"/>
        <v>-103.09999999999991</v>
      </c>
      <c r="E74" s="30">
        <f t="shared" si="27"/>
        <v>-5.9557506787591655E-2</v>
      </c>
      <c r="G74" s="26"/>
    </row>
    <row r="75" spans="1:7" ht="15.75">
      <c r="A75" s="79" t="str">
        <f>$A$10</f>
        <v>Rural Affairs and Islands</v>
      </c>
      <c r="B75" s="81">
        <v>837.6</v>
      </c>
      <c r="C75" s="81">
        <v>857.5</v>
      </c>
      <c r="D75" s="29">
        <f t="shared" si="26"/>
        <v>19.899999999999977</v>
      </c>
      <c r="E75" s="30">
        <f t="shared" si="27"/>
        <v>2.3758357211079245E-2</v>
      </c>
      <c r="G75" s="26"/>
    </row>
    <row r="76" spans="1:7" ht="15.75">
      <c r="A76" s="79" t="str">
        <f>$A$11</f>
        <v>Constitution, External Affairs and Culture</v>
      </c>
      <c r="B76" s="81">
        <v>316.2</v>
      </c>
      <c r="C76" s="81">
        <v>315.3</v>
      </c>
      <c r="D76" s="29">
        <f t="shared" si="26"/>
        <v>-0.89999999999997726</v>
      </c>
      <c r="E76" s="30">
        <f t="shared" si="27"/>
        <v>-2.8462998102466077E-3</v>
      </c>
      <c r="G76" s="26"/>
    </row>
    <row r="77" spans="1:7" ht="15.75">
      <c r="A77" s="79" t="str">
        <f>$A$12</f>
        <v>Deputy First Minister and Covid Recovery</v>
      </c>
      <c r="B77" s="81">
        <v>64.7</v>
      </c>
      <c r="C77" s="81">
        <v>41.8</v>
      </c>
      <c r="D77" s="29">
        <f t="shared" si="26"/>
        <v>-22.900000000000006</v>
      </c>
      <c r="E77" s="30">
        <f t="shared" si="27"/>
        <v>-0.35394126738794446</v>
      </c>
      <c r="G77" s="26"/>
    </row>
    <row r="78" spans="1:7" ht="15.75">
      <c r="A78" s="79" t="str">
        <f>$A$13</f>
        <v>Crown Office and Procurator Fiscal Service</v>
      </c>
      <c r="B78" s="81">
        <v>146.80000000000001</v>
      </c>
      <c r="C78" s="81">
        <v>165.3</v>
      </c>
      <c r="D78" s="29">
        <f t="shared" si="26"/>
        <v>18.5</v>
      </c>
      <c r="E78" s="30">
        <f t="shared" si="27"/>
        <v>0.12602179836512262</v>
      </c>
      <c r="G78" s="26"/>
    </row>
    <row r="79" spans="1:7" ht="15.75">
      <c r="A79" s="79" t="str">
        <f>$A$14</f>
        <v>Scottish Parliament and Audit Scotland</v>
      </c>
      <c r="B79" s="81">
        <v>120.1</v>
      </c>
      <c r="C79" s="81">
        <v>119.2</v>
      </c>
      <c r="D79" s="29">
        <f t="shared" si="26"/>
        <v>-0.89999999999999147</v>
      </c>
      <c r="E79" s="30">
        <f t="shared" si="27"/>
        <v>-7.4937552039965986E-3</v>
      </c>
      <c r="G79" s="26"/>
    </row>
    <row r="80" spans="1:7" ht="15.75">
      <c r="A80" s="79" t="str">
        <f>$A$15</f>
        <v>Total</v>
      </c>
      <c r="B80" s="81">
        <v>39309.800000000003</v>
      </c>
      <c r="C80" s="81">
        <v>38198.1</v>
      </c>
      <c r="D80" s="29">
        <f t="shared" si="26"/>
        <v>-1111.7000000000044</v>
      </c>
      <c r="E80" s="30">
        <f t="shared" si="27"/>
        <v>-2.8280479676823699E-2</v>
      </c>
      <c r="G80" s="26"/>
    </row>
    <row r="81" spans="1:7" ht="30">
      <c r="A81" s="78" t="s">
        <v>177</v>
      </c>
      <c r="B81" s="107" t="s">
        <v>243</v>
      </c>
      <c r="C81" s="107" t="s">
        <v>246</v>
      </c>
      <c r="D81" s="107" t="s">
        <v>244</v>
      </c>
      <c r="E81" s="107" t="s">
        <v>245</v>
      </c>
      <c r="G81" s="26"/>
    </row>
    <row r="82" spans="1:7" ht="15.75">
      <c r="A82" s="79" t="str">
        <f>$A$4</f>
        <v>Health and Social Care</v>
      </c>
      <c r="B82" s="83">
        <v>529</v>
      </c>
      <c r="C82" s="80">
        <v>564</v>
      </c>
      <c r="D82" s="29">
        <f>C82-B82</f>
        <v>35</v>
      </c>
      <c r="E82" s="30">
        <f>D82/B82</f>
        <v>6.6162570888468802E-2</v>
      </c>
      <c r="G82" s="26"/>
    </row>
    <row r="83" spans="1:7" ht="15.75">
      <c r="A83" s="79" t="str">
        <f>$A$5</f>
        <v>Social Justice, Housing and Local Government</v>
      </c>
      <c r="B83" s="83">
        <v>1489.2</v>
      </c>
      <c r="C83" s="80">
        <v>1491.2</v>
      </c>
      <c r="D83" s="29">
        <f t="shared" ref="D83:D93" si="28">C83-B83</f>
        <v>2</v>
      </c>
      <c r="E83" s="30">
        <f t="shared" ref="E83:E93" si="29">D83/B83</f>
        <v>1.3430029546065E-3</v>
      </c>
      <c r="G83" s="26"/>
    </row>
    <row r="84" spans="1:7" ht="15.75">
      <c r="A84" s="79" t="str">
        <f>$A$6</f>
        <v>Finance and the Economy</v>
      </c>
      <c r="B84" s="83">
        <v>875.7</v>
      </c>
      <c r="C84" s="80">
        <v>965.6</v>
      </c>
      <c r="D84" s="29">
        <f t="shared" si="28"/>
        <v>89.899999999999977</v>
      </c>
      <c r="E84" s="30">
        <f t="shared" si="29"/>
        <v>0.1026607285600091</v>
      </c>
      <c r="G84" s="26"/>
    </row>
    <row r="85" spans="1:7" ht="15.75">
      <c r="A85" s="79" t="str">
        <f>$A$7</f>
        <v>Education and Skills</v>
      </c>
      <c r="B85" s="79">
        <v>420.1</v>
      </c>
      <c r="C85" s="80">
        <v>506.1</v>
      </c>
      <c r="D85" s="29">
        <f t="shared" si="28"/>
        <v>86</v>
      </c>
      <c r="E85" s="30">
        <f t="shared" si="29"/>
        <v>0.20471316353249225</v>
      </c>
      <c r="G85" s="26"/>
    </row>
    <row r="86" spans="1:7" ht="15.75">
      <c r="A86" s="79" t="str">
        <f>$A$8</f>
        <v>Justice and Veterans</v>
      </c>
      <c r="B86" s="83">
        <v>166.5</v>
      </c>
      <c r="C86" s="80">
        <v>166</v>
      </c>
      <c r="D86" s="29">
        <f t="shared" si="28"/>
        <v>-0.5</v>
      </c>
      <c r="E86" s="30">
        <f t="shared" si="29"/>
        <v>-3.003003003003003E-3</v>
      </c>
      <c r="G86" s="26"/>
    </row>
    <row r="87" spans="1:7" ht="15.75">
      <c r="A87" s="79" t="str">
        <f>$A$9</f>
        <v>Net Zero, Energy and Transport</v>
      </c>
      <c r="B87" s="83">
        <v>2522.9</v>
      </c>
      <c r="C87" s="80">
        <v>2545.3000000000002</v>
      </c>
      <c r="D87" s="29">
        <f t="shared" si="28"/>
        <v>22.400000000000091</v>
      </c>
      <c r="E87" s="30">
        <f t="shared" si="29"/>
        <v>8.8786713702485587E-3</v>
      </c>
      <c r="G87" s="26"/>
    </row>
    <row r="88" spans="1:7" ht="15.75">
      <c r="A88" s="79" t="str">
        <f>$A$10</f>
        <v>Rural Affairs and Islands</v>
      </c>
      <c r="B88" s="79">
        <v>83</v>
      </c>
      <c r="C88" s="80">
        <v>75.900000000000006</v>
      </c>
      <c r="D88" s="29">
        <f t="shared" si="28"/>
        <v>-7.0999999999999943</v>
      </c>
      <c r="E88" s="30">
        <f t="shared" si="29"/>
        <v>-8.5542168674698729E-2</v>
      </c>
      <c r="G88" s="26"/>
    </row>
    <row r="89" spans="1:7" ht="15.75">
      <c r="A89" s="79" t="str">
        <f>$A$11</f>
        <v>Constitution, External Affairs and Culture</v>
      </c>
      <c r="B89" s="83">
        <v>17.2</v>
      </c>
      <c r="C89" s="80">
        <v>30.5</v>
      </c>
      <c r="D89" s="29">
        <f t="shared" si="28"/>
        <v>13.3</v>
      </c>
      <c r="E89" s="30">
        <f t="shared" si="29"/>
        <v>0.77325581395348841</v>
      </c>
      <c r="G89" s="26"/>
    </row>
    <row r="90" spans="1:7" ht="15.75">
      <c r="A90" s="79" t="str">
        <f>$A$12</f>
        <v>Deputy First Minister and Covid Recovery</v>
      </c>
      <c r="B90" s="83" t="s">
        <v>247</v>
      </c>
      <c r="C90" s="80" t="s">
        <v>247</v>
      </c>
      <c r="D90" s="29" t="e">
        <f t="shared" si="28"/>
        <v>#VALUE!</v>
      </c>
      <c r="E90" s="30" t="e">
        <f t="shared" si="29"/>
        <v>#VALUE!</v>
      </c>
      <c r="G90" s="26"/>
    </row>
    <row r="91" spans="1:7" ht="15.75">
      <c r="A91" s="79" t="str">
        <f>$A$13</f>
        <v>Crown Office and Procurator Fiscal Service</v>
      </c>
      <c r="B91" s="79">
        <v>4.8</v>
      </c>
      <c r="C91" s="80">
        <v>5.3</v>
      </c>
      <c r="D91" s="29">
        <f t="shared" si="28"/>
        <v>0.5</v>
      </c>
      <c r="E91" s="30">
        <f t="shared" si="29"/>
        <v>0.10416666666666667</v>
      </c>
      <c r="G91" s="26"/>
    </row>
    <row r="92" spans="1:7" ht="15.75">
      <c r="A92" s="79" t="str">
        <f>$A$14</f>
        <v>Scottish Parliament and Audit Scotland</v>
      </c>
      <c r="B92" s="82">
        <v>1.3</v>
      </c>
      <c r="C92" s="80">
        <v>1.1000000000000001</v>
      </c>
      <c r="D92" s="29">
        <f t="shared" si="28"/>
        <v>-0.19999999999999996</v>
      </c>
      <c r="E92" s="30">
        <f t="shared" si="29"/>
        <v>-0.1538461538461538</v>
      </c>
      <c r="G92" s="26"/>
    </row>
    <row r="93" spans="1:7" ht="15.75">
      <c r="A93" s="79" t="str">
        <f>$A$15</f>
        <v>Total</v>
      </c>
      <c r="B93" s="79">
        <v>6109.7</v>
      </c>
      <c r="C93" s="80">
        <v>6351</v>
      </c>
      <c r="D93" s="29">
        <f t="shared" si="28"/>
        <v>241.30000000000018</v>
      </c>
      <c r="E93" s="30">
        <f t="shared" si="29"/>
        <v>3.9494574201679331E-2</v>
      </c>
      <c r="G93" s="26"/>
    </row>
    <row r="94" spans="1:7" ht="30.75">
      <c r="A94" s="77" t="s">
        <v>227</v>
      </c>
      <c r="B94" s="73" t="str">
        <f>B81</f>
        <v>2021-22 Budget £m</v>
      </c>
      <c r="C94" s="73" t="str">
        <f t="shared" ref="C94:E94" si="30">C81</f>
        <v>2022-23 Budget - £m</v>
      </c>
      <c r="D94" s="73" t="str">
        <f t="shared" si="30"/>
        <v>Change 2021-22 to 2022-23 - £m</v>
      </c>
      <c r="E94" s="73" t="str">
        <f t="shared" si="30"/>
        <v>Change 2021-22 to 2022-23 - %</v>
      </c>
      <c r="G94" s="26"/>
    </row>
    <row r="95" spans="1:7" ht="15.75">
      <c r="A95" s="79" t="str">
        <f>$A$4</f>
        <v>Health and Social Care</v>
      </c>
      <c r="B95" s="82">
        <v>529</v>
      </c>
      <c r="C95" s="81">
        <v>549.1</v>
      </c>
      <c r="D95" s="29">
        <f>C95-B95</f>
        <v>20.100000000000023</v>
      </c>
      <c r="E95" s="30">
        <f>D95/B95</f>
        <v>3.7996219281663558E-2</v>
      </c>
      <c r="G95" s="26"/>
    </row>
    <row r="96" spans="1:7" ht="15.75">
      <c r="A96" s="79" t="str">
        <f>$A$5</f>
        <v>Social Justice, Housing and Local Government</v>
      </c>
      <c r="B96" s="82">
        <v>1489.2</v>
      </c>
      <c r="C96" s="81">
        <v>1451.7</v>
      </c>
      <c r="D96" s="29">
        <f t="shared" ref="D96:D106" si="31">C96-B96</f>
        <v>-37.5</v>
      </c>
      <c r="E96" s="30">
        <f t="shared" ref="E96:E106" si="32">D96/B96</f>
        <v>-2.5181305398871878E-2</v>
      </c>
      <c r="G96" s="26"/>
    </row>
    <row r="97" spans="1:7" ht="15.75">
      <c r="A97" s="79" t="str">
        <f>$A$6</f>
        <v>Finance and the Economy</v>
      </c>
      <c r="B97" s="82">
        <v>875.7</v>
      </c>
      <c r="C97" s="81">
        <v>940</v>
      </c>
      <c r="D97" s="29">
        <f t="shared" si="31"/>
        <v>64.299999999999955</v>
      </c>
      <c r="E97" s="30">
        <f t="shared" si="32"/>
        <v>7.3426972707548194E-2</v>
      </c>
      <c r="G97" s="26"/>
    </row>
    <row r="98" spans="1:7" ht="15.75">
      <c r="A98" s="79" t="str">
        <f>$A$7</f>
        <v>Education and Skills</v>
      </c>
      <c r="B98" s="82">
        <v>420.1</v>
      </c>
      <c r="C98" s="81">
        <v>492.7</v>
      </c>
      <c r="D98" s="29">
        <f t="shared" si="31"/>
        <v>72.599999999999966</v>
      </c>
      <c r="E98" s="30">
        <f t="shared" si="32"/>
        <v>0.17281599619138291</v>
      </c>
      <c r="G98" s="26"/>
    </row>
    <row r="99" spans="1:7" ht="15.75">
      <c r="A99" s="79" t="str">
        <f>$A$8</f>
        <v>Justice and Veterans</v>
      </c>
      <c r="B99" s="82">
        <v>166.5</v>
      </c>
      <c r="C99" s="81">
        <v>161.6</v>
      </c>
      <c r="D99" s="29">
        <f t="shared" si="31"/>
        <v>-4.9000000000000057</v>
      </c>
      <c r="E99" s="30">
        <f t="shared" si="32"/>
        <v>-2.9429429429429464E-2</v>
      </c>
      <c r="G99" s="26"/>
    </row>
    <row r="100" spans="1:7" ht="15.75">
      <c r="A100" s="79" t="str">
        <f>$A$9</f>
        <v>Net Zero, Energy and Transport</v>
      </c>
      <c r="B100" s="82">
        <v>2522.9</v>
      </c>
      <c r="C100" s="81">
        <v>2477.9</v>
      </c>
      <c r="D100" s="29">
        <f t="shared" si="31"/>
        <v>-45</v>
      </c>
      <c r="E100" s="30">
        <f t="shared" si="32"/>
        <v>-1.7836616592017122E-2</v>
      </c>
      <c r="G100" s="26"/>
    </row>
    <row r="101" spans="1:7" ht="15.75">
      <c r="A101" s="79" t="str">
        <f>$A$10</f>
        <v>Rural Affairs and Islands</v>
      </c>
      <c r="B101" s="82">
        <v>83</v>
      </c>
      <c r="C101" s="81">
        <v>73.900000000000006</v>
      </c>
      <c r="D101" s="29">
        <f t="shared" si="31"/>
        <v>-9.0999999999999943</v>
      </c>
      <c r="E101" s="30">
        <f t="shared" si="32"/>
        <v>-0.1096385542168674</v>
      </c>
      <c r="G101" s="26"/>
    </row>
    <row r="102" spans="1:7" ht="15.75">
      <c r="A102" s="79" t="str">
        <f>$A$11</f>
        <v>Constitution, External Affairs and Culture</v>
      </c>
      <c r="B102" s="82">
        <v>17.2</v>
      </c>
      <c r="C102" s="81">
        <v>29.7</v>
      </c>
      <c r="D102" s="29">
        <f t="shared" si="31"/>
        <v>12.5</v>
      </c>
      <c r="E102" s="30">
        <f t="shared" si="32"/>
        <v>0.7267441860465117</v>
      </c>
      <c r="G102" s="26"/>
    </row>
    <row r="103" spans="1:7" ht="15.75">
      <c r="A103" s="79" t="str">
        <f>$A$12</f>
        <v>Deputy First Minister and Covid Recovery</v>
      </c>
      <c r="B103" s="82" t="s">
        <v>247</v>
      </c>
      <c r="C103" s="81" t="s">
        <v>247</v>
      </c>
      <c r="D103" s="29" t="e">
        <f t="shared" si="31"/>
        <v>#VALUE!</v>
      </c>
      <c r="E103" s="30" t="e">
        <f t="shared" si="32"/>
        <v>#VALUE!</v>
      </c>
      <c r="G103" s="26"/>
    </row>
    <row r="104" spans="1:7" ht="15.75">
      <c r="A104" s="79" t="str">
        <f>$A$13</f>
        <v>Crown Office and Procurator Fiscal Service</v>
      </c>
      <c r="B104" s="82">
        <v>4.8</v>
      </c>
      <c r="C104" s="81">
        <v>5.2</v>
      </c>
      <c r="D104" s="29">
        <f t="shared" si="31"/>
        <v>0.40000000000000036</v>
      </c>
      <c r="E104" s="30">
        <f t="shared" si="32"/>
        <v>8.3333333333333412E-2</v>
      </c>
      <c r="G104" s="26"/>
    </row>
    <row r="105" spans="1:7" ht="15.75">
      <c r="A105" s="79" t="str">
        <f>$A$14</f>
        <v>Scottish Parliament and Audit Scotland</v>
      </c>
      <c r="B105" s="82">
        <v>1.3</v>
      </c>
      <c r="C105" s="82">
        <v>1.1000000000000001</v>
      </c>
      <c r="D105" s="29">
        <f t="shared" si="31"/>
        <v>-0.19999999999999996</v>
      </c>
      <c r="E105" s="30">
        <f t="shared" si="32"/>
        <v>-0.1538461538461538</v>
      </c>
      <c r="G105" s="26"/>
    </row>
    <row r="106" spans="1:7" ht="15.75">
      <c r="A106" s="79" t="str">
        <f>$A$15</f>
        <v>Total</v>
      </c>
      <c r="B106" s="82">
        <v>6109.7</v>
      </c>
      <c r="C106" s="81">
        <v>6182.9</v>
      </c>
      <c r="D106" s="29">
        <f t="shared" si="31"/>
        <v>73.199999999999818</v>
      </c>
      <c r="E106" s="30">
        <f t="shared" si="32"/>
        <v>1.1980948328068453E-2</v>
      </c>
      <c r="G106" s="26"/>
    </row>
    <row r="107" spans="1:7" ht="30">
      <c r="A107" s="78" t="s">
        <v>70</v>
      </c>
      <c r="B107" s="107" t="s">
        <v>243</v>
      </c>
      <c r="C107" s="107" t="s">
        <v>246</v>
      </c>
      <c r="D107" s="107" t="s">
        <v>244</v>
      </c>
      <c r="E107" s="107" t="s">
        <v>245</v>
      </c>
      <c r="G107" s="26"/>
    </row>
    <row r="108" spans="1:7" ht="15.75">
      <c r="A108" s="79" t="str">
        <f>$A$4</f>
        <v>Health and Social Care</v>
      </c>
      <c r="B108" s="84">
        <v>100.4</v>
      </c>
      <c r="C108" s="84">
        <v>100.4</v>
      </c>
      <c r="D108" s="29">
        <f>C108-B108</f>
        <v>0</v>
      </c>
      <c r="E108" s="30">
        <f>D108/B108</f>
        <v>0</v>
      </c>
      <c r="G108" s="26"/>
    </row>
    <row r="109" spans="1:7" ht="15.75">
      <c r="A109" s="79" t="str">
        <f>$A$5</f>
        <v>Social Justice, Housing and Local Government</v>
      </c>
      <c r="B109" s="84">
        <v>2090</v>
      </c>
      <c r="C109" s="84">
        <v>2766</v>
      </c>
      <c r="D109" s="29">
        <f t="shared" ref="D109:D119" si="33">C109-B109</f>
        <v>676</v>
      </c>
      <c r="E109" s="30">
        <f t="shared" ref="E109:E119" si="34">D109/B109</f>
        <v>0.32344497607655504</v>
      </c>
      <c r="G109" s="26"/>
    </row>
    <row r="110" spans="1:7" ht="15.75">
      <c r="A110" s="79" t="str">
        <f>$A$6</f>
        <v>Finance and the Economy</v>
      </c>
      <c r="B110" s="84">
        <v>5853.8</v>
      </c>
      <c r="C110" s="84">
        <v>6470.4</v>
      </c>
      <c r="D110" s="29">
        <f t="shared" si="33"/>
        <v>616.59999999999945</v>
      </c>
      <c r="E110" s="30">
        <f t="shared" si="34"/>
        <v>0.10533328777887858</v>
      </c>
      <c r="G110" s="26"/>
    </row>
    <row r="111" spans="1:7" ht="15.75">
      <c r="A111" s="79" t="str">
        <f>$A$7</f>
        <v>Education and Skills</v>
      </c>
      <c r="B111" s="84">
        <v>416.3</v>
      </c>
      <c r="C111" s="84">
        <v>361.3</v>
      </c>
      <c r="D111" s="29">
        <f t="shared" si="33"/>
        <v>-55</v>
      </c>
      <c r="E111" s="30">
        <f t="shared" si="34"/>
        <v>-0.13211626231083354</v>
      </c>
      <c r="G111" s="26"/>
    </row>
    <row r="112" spans="1:7" ht="15.75">
      <c r="A112" s="79" t="str">
        <f>$A$8</f>
        <v>Justice and Veterans</v>
      </c>
      <c r="B112" s="82" t="s">
        <v>247</v>
      </c>
      <c r="C112" s="82" t="s">
        <v>247</v>
      </c>
      <c r="D112" s="29" t="e">
        <f t="shared" si="33"/>
        <v>#VALUE!</v>
      </c>
      <c r="E112" s="30" t="e">
        <f t="shared" si="34"/>
        <v>#VALUE!</v>
      </c>
      <c r="G112" s="26"/>
    </row>
    <row r="113" spans="1:8" ht="15.75">
      <c r="A113" s="79" t="str">
        <f>$A$9</f>
        <v>Net Zero, Energy and Transport</v>
      </c>
      <c r="B113" s="82" t="s">
        <v>247</v>
      </c>
      <c r="C113" s="82" t="s">
        <v>247</v>
      </c>
      <c r="D113" s="29" t="e">
        <f t="shared" si="33"/>
        <v>#VALUE!</v>
      </c>
      <c r="E113" s="30" t="e">
        <f t="shared" si="34"/>
        <v>#VALUE!</v>
      </c>
      <c r="G113" s="26"/>
    </row>
    <row r="114" spans="1:8" ht="15.75">
      <c r="A114" s="79" t="str">
        <f>$A$10</f>
        <v>Rural Affairs and Islands</v>
      </c>
      <c r="B114" s="82" t="s">
        <v>247</v>
      </c>
      <c r="C114" s="82" t="s">
        <v>247</v>
      </c>
      <c r="D114" s="29" t="e">
        <f t="shared" si="33"/>
        <v>#VALUE!</v>
      </c>
      <c r="E114" s="30" t="e">
        <f t="shared" si="34"/>
        <v>#VALUE!</v>
      </c>
      <c r="G114" s="26"/>
    </row>
    <row r="115" spans="1:8" ht="15.75">
      <c r="A115" s="79" t="str">
        <f>$A$11</f>
        <v>Constitution, External Affairs and Culture</v>
      </c>
      <c r="B115" s="82" t="s">
        <v>247</v>
      </c>
      <c r="C115" s="82" t="s">
        <v>247</v>
      </c>
      <c r="D115" s="29" t="e">
        <f t="shared" si="33"/>
        <v>#VALUE!</v>
      </c>
      <c r="E115" s="30" t="e">
        <f t="shared" si="34"/>
        <v>#VALUE!</v>
      </c>
      <c r="G115" s="26"/>
    </row>
    <row r="116" spans="1:8" ht="15.75">
      <c r="A116" s="79" t="str">
        <f>$A$12</f>
        <v>Deputy First Minister and Covid Recovery</v>
      </c>
      <c r="B116" s="82" t="s">
        <v>247</v>
      </c>
      <c r="C116" s="82" t="s">
        <v>247</v>
      </c>
      <c r="D116" s="29" t="e">
        <f t="shared" si="33"/>
        <v>#VALUE!</v>
      </c>
      <c r="E116" s="30" t="e">
        <f t="shared" si="34"/>
        <v>#VALUE!</v>
      </c>
      <c r="G116" s="26"/>
    </row>
    <row r="117" spans="1:8" ht="15.75">
      <c r="A117" s="79" t="str">
        <f>$A$13</f>
        <v>Crown Office and Procurator Fiscal Service</v>
      </c>
      <c r="B117" s="82" t="s">
        <v>247</v>
      </c>
      <c r="C117" s="82" t="s">
        <v>247</v>
      </c>
      <c r="D117" s="29" t="e">
        <f t="shared" si="33"/>
        <v>#VALUE!</v>
      </c>
      <c r="E117" s="30" t="e">
        <f t="shared" si="34"/>
        <v>#VALUE!</v>
      </c>
      <c r="G117" s="26"/>
    </row>
    <row r="118" spans="1:8" ht="15.75">
      <c r="A118" s="79" t="str">
        <f>$A$14</f>
        <v>Scottish Parliament and Audit Scotland</v>
      </c>
      <c r="B118" s="82">
        <v>2</v>
      </c>
      <c r="C118" s="82">
        <v>2</v>
      </c>
      <c r="D118" s="29">
        <f t="shared" si="33"/>
        <v>0</v>
      </c>
      <c r="E118" s="30">
        <f t="shared" si="34"/>
        <v>0</v>
      </c>
      <c r="G118" s="26"/>
    </row>
    <row r="119" spans="1:8" s="24" customFormat="1" ht="15.75">
      <c r="A119" s="79" t="str">
        <f>$A$15</f>
        <v>Total</v>
      </c>
      <c r="B119" s="82">
        <v>8462.5</v>
      </c>
      <c r="C119" s="82">
        <v>9700.1</v>
      </c>
      <c r="D119" s="29">
        <f t="shared" si="33"/>
        <v>1237.6000000000004</v>
      </c>
      <c r="E119" s="30">
        <f t="shared" si="34"/>
        <v>0.14624519940915809</v>
      </c>
      <c r="G119" s="26"/>
    </row>
    <row r="120" spans="1:8" ht="30.75">
      <c r="A120" s="77" t="s">
        <v>71</v>
      </c>
      <c r="B120" s="73" t="str">
        <f>B107</f>
        <v>2021-22 Budget £m</v>
      </c>
      <c r="C120" s="73" t="str">
        <f t="shared" ref="C120:E120" si="35">C107</f>
        <v>2022-23 Budget - £m</v>
      </c>
      <c r="D120" s="73" t="str">
        <f t="shared" si="35"/>
        <v>Change 2021-22 to 2022-23 - £m</v>
      </c>
      <c r="E120" s="73" t="str">
        <f t="shared" si="35"/>
        <v>Change 2021-22 to 2022-23 - %</v>
      </c>
      <c r="G120" s="26"/>
    </row>
    <row r="121" spans="1:8" ht="15.75">
      <c r="A121" s="79" t="str">
        <f>$A$4</f>
        <v>Health and Social Care</v>
      </c>
      <c r="B121" s="82">
        <v>100.4</v>
      </c>
      <c r="C121" s="82">
        <v>97.7</v>
      </c>
      <c r="D121" s="29">
        <f>C121-B121</f>
        <v>-2.7000000000000028</v>
      </c>
      <c r="E121" s="30">
        <f>D121/B121</f>
        <v>-2.689243027888449E-2</v>
      </c>
      <c r="G121" s="26"/>
    </row>
    <row r="122" spans="1:8" ht="15.75">
      <c r="A122" s="79" t="str">
        <f>$A$5</f>
        <v>Social Justice, Housing and Local Government</v>
      </c>
      <c r="B122" s="82">
        <v>2090</v>
      </c>
      <c r="C122" s="82">
        <v>2692.8</v>
      </c>
      <c r="D122" s="29">
        <f t="shared" ref="D122:D132" si="36">C122-B122</f>
        <v>602.80000000000018</v>
      </c>
      <c r="E122" s="30">
        <f t="shared" ref="E122:E132" si="37">D122/B122</f>
        <v>0.28842105263157902</v>
      </c>
      <c r="G122" s="26"/>
    </row>
    <row r="123" spans="1:8" ht="15.75">
      <c r="A123" s="79" t="str">
        <f>$A$6</f>
        <v>Finance and the Economy</v>
      </c>
      <c r="B123" s="82">
        <v>5853.8</v>
      </c>
      <c r="C123" s="82">
        <v>6299.1</v>
      </c>
      <c r="D123" s="29">
        <f t="shared" si="36"/>
        <v>445.30000000000018</v>
      </c>
      <c r="E123" s="30">
        <f t="shared" si="37"/>
        <v>7.6070244969079936E-2</v>
      </c>
      <c r="G123" s="26"/>
    </row>
    <row r="124" spans="1:8" ht="15.75">
      <c r="A124" s="79" t="str">
        <f>$A$7</f>
        <v>Education and Skills</v>
      </c>
      <c r="B124" s="82">
        <v>416.3</v>
      </c>
      <c r="C124" s="82">
        <v>351.7</v>
      </c>
      <c r="D124" s="29">
        <f t="shared" si="36"/>
        <v>-64.600000000000023</v>
      </c>
      <c r="E124" s="30">
        <f t="shared" si="37"/>
        <v>-0.15517655536872452</v>
      </c>
      <c r="G124" s="26"/>
      <c r="H124" s="23"/>
    </row>
    <row r="125" spans="1:8" ht="15.75">
      <c r="A125" s="79" t="str">
        <f>$A$8</f>
        <v>Justice and Veterans</v>
      </c>
      <c r="B125" s="82" t="s">
        <v>247</v>
      </c>
      <c r="C125" s="82" t="s">
        <v>247</v>
      </c>
      <c r="D125" s="29" t="e">
        <f t="shared" si="36"/>
        <v>#VALUE!</v>
      </c>
      <c r="E125" s="30" t="e">
        <f t="shared" si="37"/>
        <v>#VALUE!</v>
      </c>
      <c r="G125" s="26"/>
    </row>
    <row r="126" spans="1:8" ht="15.75">
      <c r="A126" s="79" t="str">
        <f>$A$9</f>
        <v>Net Zero, Energy and Transport</v>
      </c>
      <c r="B126" s="82" t="s">
        <v>247</v>
      </c>
      <c r="C126" s="82" t="s">
        <v>247</v>
      </c>
      <c r="D126" s="29" t="e">
        <f t="shared" si="36"/>
        <v>#VALUE!</v>
      </c>
      <c r="E126" s="30" t="e">
        <f t="shared" si="37"/>
        <v>#VALUE!</v>
      </c>
      <c r="G126" s="26"/>
    </row>
    <row r="127" spans="1:8" ht="15.75">
      <c r="A127" s="79" t="str">
        <f>$A$10</f>
        <v>Rural Affairs and Islands</v>
      </c>
      <c r="B127" s="82" t="s">
        <v>247</v>
      </c>
      <c r="C127" s="82" t="s">
        <v>247</v>
      </c>
      <c r="D127" s="29" t="e">
        <f t="shared" si="36"/>
        <v>#VALUE!</v>
      </c>
      <c r="E127" s="30" t="e">
        <f t="shared" si="37"/>
        <v>#VALUE!</v>
      </c>
      <c r="G127" s="26"/>
    </row>
    <row r="128" spans="1:8" ht="15.75">
      <c r="A128" s="79" t="str">
        <f>$A$11</f>
        <v>Constitution, External Affairs and Culture</v>
      </c>
      <c r="B128" s="82" t="s">
        <v>247</v>
      </c>
      <c r="C128" s="82" t="s">
        <v>247</v>
      </c>
      <c r="D128" s="29" t="e">
        <f t="shared" si="36"/>
        <v>#VALUE!</v>
      </c>
      <c r="E128" s="30" t="e">
        <f t="shared" si="37"/>
        <v>#VALUE!</v>
      </c>
      <c r="G128" s="26"/>
    </row>
    <row r="129" spans="1:7" ht="15.75">
      <c r="A129" s="79" t="str">
        <f>$A$12</f>
        <v>Deputy First Minister and Covid Recovery</v>
      </c>
      <c r="B129" s="82" t="s">
        <v>247</v>
      </c>
      <c r="C129" s="82" t="s">
        <v>247</v>
      </c>
      <c r="D129" s="29" t="e">
        <f t="shared" si="36"/>
        <v>#VALUE!</v>
      </c>
      <c r="E129" s="30" t="e">
        <f t="shared" si="37"/>
        <v>#VALUE!</v>
      </c>
      <c r="G129" s="26"/>
    </row>
    <row r="130" spans="1:7" ht="15.75">
      <c r="A130" s="79" t="str">
        <f>$A$13</f>
        <v>Crown Office and Procurator Fiscal Service</v>
      </c>
      <c r="B130" s="82" t="s">
        <v>247</v>
      </c>
      <c r="C130" s="82" t="s">
        <v>247</v>
      </c>
      <c r="D130" s="29" t="e">
        <f t="shared" si="36"/>
        <v>#VALUE!</v>
      </c>
      <c r="E130" s="30" t="e">
        <f t="shared" si="37"/>
        <v>#VALUE!</v>
      </c>
      <c r="G130" s="26"/>
    </row>
    <row r="131" spans="1:7" ht="15.75">
      <c r="A131" s="79" t="str">
        <f>$A$14</f>
        <v>Scottish Parliament and Audit Scotland</v>
      </c>
      <c r="B131" s="82">
        <v>2</v>
      </c>
      <c r="C131" s="82">
        <v>1.9</v>
      </c>
      <c r="D131" s="29">
        <f t="shared" si="36"/>
        <v>-0.10000000000000009</v>
      </c>
      <c r="E131" s="30">
        <f t="shared" si="37"/>
        <v>-5.0000000000000044E-2</v>
      </c>
      <c r="G131" s="26"/>
    </row>
    <row r="132" spans="1:7" s="24" customFormat="1" ht="15.75">
      <c r="A132" s="79" t="str">
        <f>$A$15</f>
        <v>Total</v>
      </c>
      <c r="B132" s="82">
        <v>8462.5</v>
      </c>
      <c r="C132" s="82">
        <v>9443.2999999999993</v>
      </c>
      <c r="D132" s="29">
        <f t="shared" si="36"/>
        <v>980.79999999999927</v>
      </c>
      <c r="E132" s="30">
        <f t="shared" si="37"/>
        <v>0.11589955686853758</v>
      </c>
      <c r="G132" s="26"/>
    </row>
    <row r="133" spans="1:7" ht="30">
      <c r="A133" s="78" t="s">
        <v>225</v>
      </c>
      <c r="B133" s="107" t="s">
        <v>243</v>
      </c>
      <c r="C133" s="107" t="s">
        <v>246</v>
      </c>
      <c r="D133" s="107" t="s">
        <v>244</v>
      </c>
      <c r="E133" s="107" t="s">
        <v>245</v>
      </c>
    </row>
    <row r="134" spans="1:7">
      <c r="A134" s="79" t="str">
        <f>$A$4</f>
        <v>Health and Social Care</v>
      </c>
      <c r="B134" s="84">
        <v>272.5</v>
      </c>
      <c r="C134" s="84">
        <v>272.5</v>
      </c>
      <c r="D134" s="29">
        <f>C134-B134</f>
        <v>0</v>
      </c>
      <c r="E134" s="30">
        <f>D134/B134</f>
        <v>0</v>
      </c>
    </row>
    <row r="135" spans="1:7">
      <c r="A135" s="79" t="str">
        <f>$A$5</f>
        <v>Social Justice, Housing and Local Government</v>
      </c>
      <c r="B135" s="84">
        <v>19.899999999999999</v>
      </c>
      <c r="C135" s="84">
        <v>50.3</v>
      </c>
      <c r="D135" s="29">
        <f t="shared" ref="D135:D145" si="38">C135-B135</f>
        <v>30.4</v>
      </c>
      <c r="E135" s="30">
        <f t="shared" ref="E135:E145" si="39">D135/B135</f>
        <v>1.5276381909547738</v>
      </c>
    </row>
    <row r="136" spans="1:7">
      <c r="A136" s="79" t="str">
        <f>$A$6</f>
        <v>Finance and the Economy</v>
      </c>
      <c r="B136" s="84">
        <v>38.6</v>
      </c>
      <c r="C136" s="84">
        <v>47.9</v>
      </c>
      <c r="D136" s="29">
        <f t="shared" si="38"/>
        <v>9.2999999999999972</v>
      </c>
      <c r="E136" s="30">
        <f t="shared" si="39"/>
        <v>0.24093264248704654</v>
      </c>
    </row>
    <row r="137" spans="1:7">
      <c r="A137" s="79" t="str">
        <f>$A$7</f>
        <v>Education and Skills</v>
      </c>
      <c r="B137" s="84">
        <v>673.2</v>
      </c>
      <c r="C137" s="84">
        <v>352</v>
      </c>
      <c r="D137" s="29">
        <f t="shared" si="38"/>
        <v>-321.20000000000005</v>
      </c>
      <c r="E137" s="30">
        <f t="shared" si="39"/>
        <v>-0.47712418300653597</v>
      </c>
    </row>
    <row r="138" spans="1:7">
      <c r="A138" s="79" t="str">
        <f>$A$8</f>
        <v>Justice and Veterans</v>
      </c>
      <c r="B138" s="84">
        <v>137.5</v>
      </c>
      <c r="C138" s="84">
        <v>138.9</v>
      </c>
      <c r="D138" s="29">
        <f t="shared" si="38"/>
        <v>1.4000000000000057</v>
      </c>
      <c r="E138" s="30">
        <f t="shared" si="39"/>
        <v>1.0181818181818222E-2</v>
      </c>
    </row>
    <row r="139" spans="1:7">
      <c r="A139" s="79" t="str">
        <f>$A$9</f>
        <v>Net Zero, Energy and Transport</v>
      </c>
      <c r="B139" s="84">
        <v>159.9</v>
      </c>
      <c r="C139" s="84">
        <v>195</v>
      </c>
      <c r="D139" s="29">
        <f t="shared" si="38"/>
        <v>35.099999999999994</v>
      </c>
      <c r="E139" s="30">
        <f t="shared" si="39"/>
        <v>0.21951219512195116</v>
      </c>
    </row>
    <row r="140" spans="1:7">
      <c r="A140" s="79" t="str">
        <f>$A$10</f>
        <v>Rural Affairs and Islands</v>
      </c>
      <c r="B140" s="84">
        <v>42.6</v>
      </c>
      <c r="C140" s="84">
        <v>10.1</v>
      </c>
      <c r="D140" s="29">
        <f t="shared" si="38"/>
        <v>-32.5</v>
      </c>
      <c r="E140" s="30">
        <f t="shared" si="39"/>
        <v>-0.76291079812206575</v>
      </c>
    </row>
    <row r="141" spans="1:7">
      <c r="A141" s="79" t="str">
        <f>$A$11</f>
        <v>Constitution, External Affairs and Culture</v>
      </c>
      <c r="B141" s="84">
        <v>16.100000000000001</v>
      </c>
      <c r="C141" s="84">
        <v>16.100000000000001</v>
      </c>
      <c r="D141" s="29">
        <f t="shared" si="38"/>
        <v>0</v>
      </c>
      <c r="E141" s="30">
        <f t="shared" si="39"/>
        <v>0</v>
      </c>
    </row>
    <row r="142" spans="1:7">
      <c r="A142" s="79" t="str">
        <f>$A$12</f>
        <v>Deputy First Minister and Covid Recovery</v>
      </c>
      <c r="B142" s="84" t="s">
        <v>247</v>
      </c>
      <c r="C142" s="84" t="s">
        <v>247</v>
      </c>
      <c r="D142" s="29" t="e">
        <f t="shared" si="38"/>
        <v>#VALUE!</v>
      </c>
      <c r="E142" s="30" t="e">
        <f t="shared" si="39"/>
        <v>#VALUE!</v>
      </c>
    </row>
    <row r="143" spans="1:7">
      <c r="A143" s="79" t="str">
        <f>$A$13</f>
        <v>Crown Office and Procurator Fiscal Service</v>
      </c>
      <c r="B143" s="84">
        <v>5.0999999999999996</v>
      </c>
      <c r="C143" s="84">
        <v>5.8</v>
      </c>
      <c r="D143" s="29">
        <f t="shared" si="38"/>
        <v>0.70000000000000018</v>
      </c>
      <c r="E143" s="30">
        <f t="shared" si="39"/>
        <v>0.13725490196078435</v>
      </c>
    </row>
    <row r="144" spans="1:7">
      <c r="A144" s="79" t="str">
        <f>$A$14</f>
        <v>Scottish Parliament and Audit Scotland</v>
      </c>
      <c r="B144" s="84">
        <v>12.2</v>
      </c>
      <c r="C144" s="84">
        <v>14.2</v>
      </c>
      <c r="D144" s="29">
        <f t="shared" si="38"/>
        <v>2</v>
      </c>
      <c r="E144" s="30">
        <f t="shared" si="39"/>
        <v>0.16393442622950821</v>
      </c>
    </row>
    <row r="145" spans="1:5">
      <c r="A145" s="79" t="str">
        <f>$A$15</f>
        <v>Total</v>
      </c>
      <c r="B145" s="84">
        <v>1377.6</v>
      </c>
      <c r="C145" s="84">
        <v>1102.8</v>
      </c>
      <c r="D145" s="29">
        <f t="shared" si="38"/>
        <v>-274.79999999999995</v>
      </c>
      <c r="E145" s="30">
        <f t="shared" si="39"/>
        <v>-0.19947735191637628</v>
      </c>
    </row>
    <row r="146" spans="1:5" ht="30">
      <c r="A146" s="77" t="s">
        <v>226</v>
      </c>
      <c r="B146" s="73" t="str">
        <f>B133</f>
        <v>2021-22 Budget £m</v>
      </c>
      <c r="C146" s="73" t="str">
        <f t="shared" ref="C146:E146" si="40">C133</f>
        <v>2022-23 Budget - £m</v>
      </c>
      <c r="D146" s="73" t="str">
        <f t="shared" si="40"/>
        <v>Change 2021-22 to 2022-23 - £m</v>
      </c>
      <c r="E146" s="73" t="str">
        <f t="shared" si="40"/>
        <v>Change 2021-22 to 2022-23 - %</v>
      </c>
    </row>
    <row r="147" spans="1:5">
      <c r="A147" s="79" t="str">
        <f>$A$4</f>
        <v>Health and Social Care</v>
      </c>
      <c r="B147" s="82">
        <v>272.5</v>
      </c>
      <c r="C147" s="82">
        <v>265.3</v>
      </c>
      <c r="D147" s="29">
        <f>C147-B147</f>
        <v>-7.1999999999999886</v>
      </c>
      <c r="E147" s="30">
        <f>D147/B147</f>
        <v>-2.6422018348623812E-2</v>
      </c>
    </row>
    <row r="148" spans="1:5">
      <c r="A148" s="79" t="str">
        <f>$A$5</f>
        <v>Social Justice, Housing and Local Government</v>
      </c>
      <c r="B148" s="82">
        <v>19.899999999999999</v>
      </c>
      <c r="C148" s="82">
        <v>49</v>
      </c>
      <c r="D148" s="29">
        <f t="shared" ref="D148:D158" si="41">C148-B148</f>
        <v>29.1</v>
      </c>
      <c r="E148" s="30">
        <f t="shared" ref="E148:E158" si="42">D148/B148</f>
        <v>1.4623115577889449</v>
      </c>
    </row>
    <row r="149" spans="1:5">
      <c r="A149" s="79" t="str">
        <f>$A$6</f>
        <v>Finance and the Economy</v>
      </c>
      <c r="B149" s="82">
        <v>38.6</v>
      </c>
      <c r="C149" s="82">
        <v>46.6</v>
      </c>
      <c r="D149" s="29">
        <f t="shared" si="41"/>
        <v>8</v>
      </c>
      <c r="E149" s="30">
        <f t="shared" si="42"/>
        <v>0.20725388601036268</v>
      </c>
    </row>
    <row r="150" spans="1:5">
      <c r="A150" s="79" t="str">
        <f>$A$7</f>
        <v>Education and Skills</v>
      </c>
      <c r="B150" s="82">
        <v>673.2</v>
      </c>
      <c r="C150" s="82">
        <v>342.7</v>
      </c>
      <c r="D150" s="29">
        <f t="shared" si="41"/>
        <v>-330.50000000000006</v>
      </c>
      <c r="E150" s="30">
        <f t="shared" si="42"/>
        <v>-0.49093879976232924</v>
      </c>
    </row>
    <row r="151" spans="1:5">
      <c r="A151" s="79" t="str">
        <f>$A$8</f>
        <v>Justice and Veterans</v>
      </c>
      <c r="B151" s="82">
        <v>137.5</v>
      </c>
      <c r="C151" s="82">
        <v>135.19999999999999</v>
      </c>
      <c r="D151" s="29">
        <f t="shared" si="41"/>
        <v>-2.3000000000000114</v>
      </c>
      <c r="E151" s="30">
        <f t="shared" si="42"/>
        <v>-1.6727272727272809E-2</v>
      </c>
    </row>
    <row r="152" spans="1:5">
      <c r="A152" s="79" t="str">
        <f>$A$9</f>
        <v>Net Zero, Energy and Transport</v>
      </c>
      <c r="B152" s="82">
        <v>159.9</v>
      </c>
      <c r="C152" s="82">
        <v>189.8</v>
      </c>
      <c r="D152" s="29">
        <f t="shared" si="41"/>
        <v>29.900000000000006</v>
      </c>
      <c r="E152" s="30">
        <f t="shared" si="42"/>
        <v>0.18699186991869921</v>
      </c>
    </row>
    <row r="153" spans="1:5">
      <c r="A153" s="79" t="str">
        <f>$A$10</f>
        <v>Rural Affairs and Islands</v>
      </c>
      <c r="B153" s="82">
        <v>42.6</v>
      </c>
      <c r="C153" s="82">
        <v>9.8000000000000007</v>
      </c>
      <c r="D153" s="29">
        <f t="shared" si="41"/>
        <v>-32.799999999999997</v>
      </c>
      <c r="E153" s="30">
        <f t="shared" si="42"/>
        <v>-0.76995305164319239</v>
      </c>
    </row>
    <row r="154" spans="1:5">
      <c r="A154" s="79" t="str">
        <f>$A$11</f>
        <v>Constitution, External Affairs and Culture</v>
      </c>
      <c r="B154" s="82">
        <v>16.100000000000001</v>
      </c>
      <c r="C154" s="82">
        <v>15.7</v>
      </c>
      <c r="D154" s="29">
        <f t="shared" si="41"/>
        <v>-0.40000000000000213</v>
      </c>
      <c r="E154" s="30">
        <f t="shared" si="42"/>
        <v>-2.484472049689454E-2</v>
      </c>
    </row>
    <row r="155" spans="1:5">
      <c r="A155" s="79" t="str">
        <f>$A$12</f>
        <v>Deputy First Minister and Covid Recovery</v>
      </c>
      <c r="B155" s="82" t="s">
        <v>247</v>
      </c>
      <c r="C155" s="82" t="s">
        <v>247</v>
      </c>
      <c r="D155" s="29" t="e">
        <f t="shared" si="41"/>
        <v>#VALUE!</v>
      </c>
      <c r="E155" s="30" t="e">
        <f t="shared" si="42"/>
        <v>#VALUE!</v>
      </c>
    </row>
    <row r="156" spans="1:5">
      <c r="A156" s="79" t="str">
        <f>$A$13</f>
        <v>Crown Office and Procurator Fiscal Service</v>
      </c>
      <c r="B156" s="82">
        <v>5.0999999999999996</v>
      </c>
      <c r="C156" s="82">
        <v>5.6</v>
      </c>
      <c r="D156" s="29">
        <f t="shared" si="41"/>
        <v>0.5</v>
      </c>
      <c r="E156" s="30">
        <f t="shared" si="42"/>
        <v>9.8039215686274522E-2</v>
      </c>
    </row>
    <row r="157" spans="1:5">
      <c r="A157" s="79" t="str">
        <f>$A$14</f>
        <v>Scottish Parliament and Audit Scotland</v>
      </c>
      <c r="B157" s="82">
        <v>12.2</v>
      </c>
      <c r="C157" s="82">
        <v>13.8</v>
      </c>
      <c r="D157" s="29">
        <f t="shared" si="41"/>
        <v>1.6000000000000014</v>
      </c>
      <c r="E157" s="30">
        <f t="shared" si="42"/>
        <v>0.13114754098360668</v>
      </c>
    </row>
    <row r="158" spans="1:5">
      <c r="A158" s="79" t="str">
        <f>$A$15</f>
        <v>Total</v>
      </c>
      <c r="B158" s="82">
        <v>1377.6</v>
      </c>
      <c r="C158" s="82">
        <v>1073.5999999999999</v>
      </c>
      <c r="D158" s="29">
        <f t="shared" si="41"/>
        <v>-304</v>
      </c>
      <c r="E158" s="30">
        <f t="shared" si="42"/>
        <v>-0.22067363530778167</v>
      </c>
    </row>
  </sheetData>
  <hyperlinks>
    <hyperlink ref="A1" location="Contents!A1" display="Contents" xr:uid="{00000000-0004-0000-0100-000000000000}"/>
  </hyperlinks>
  <pageMargins left="0.7" right="0.7" top="0.75" bottom="0.75" header="0.3" footer="0.3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28"/>
  <sheetViews>
    <sheetView zoomScale="70" zoomScaleNormal="70" workbookViewId="0">
      <pane ySplit="4" topLeftCell="A5" activePane="bottomLeft" state="frozen"/>
      <selection pane="bottomLeft" activeCell="A20" sqref="A20:XFD20"/>
    </sheetView>
  </sheetViews>
  <sheetFormatPr defaultRowHeight="15"/>
  <cols>
    <col min="1" max="1" width="59.44140625" style="31" bestFit="1" customWidth="1"/>
    <col min="2" max="2" width="11.21875" style="31" customWidth="1"/>
    <col min="3" max="3" width="10.6640625" style="31" customWidth="1"/>
    <col min="4" max="4" width="10.77734375" style="31" customWidth="1"/>
    <col min="5" max="5" width="10.88671875" style="31" bestFit="1" customWidth="1"/>
    <col min="6" max="6" width="9.88671875" style="31" customWidth="1"/>
    <col min="7" max="7" width="10.88671875" style="31" customWidth="1"/>
    <col min="8" max="8" width="11.109375" style="31" customWidth="1"/>
    <col min="9" max="9" width="10.88671875" style="31" bestFit="1" customWidth="1"/>
    <col min="10" max="16384" width="8.88671875" style="31"/>
  </cols>
  <sheetData>
    <row r="1" spans="1:20" ht="18">
      <c r="A1" s="22" t="s">
        <v>0</v>
      </c>
    </row>
    <row r="2" spans="1:20" ht="25.5">
      <c r="A2" s="90" t="s">
        <v>233</v>
      </c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ht="20.25">
      <c r="A3" s="33" t="s">
        <v>423</v>
      </c>
      <c r="I3" s="36"/>
      <c r="J3" s="14"/>
      <c r="K3" s="2"/>
      <c r="L3" s="2"/>
      <c r="M3" s="2"/>
      <c r="N3" s="2"/>
      <c r="O3" s="2"/>
      <c r="P3" s="2"/>
      <c r="Q3" s="2"/>
      <c r="R3" s="2"/>
      <c r="S3" s="14"/>
      <c r="T3" s="35"/>
    </row>
    <row r="4" spans="1:20" ht="47.25">
      <c r="A4" s="86" t="s">
        <v>141</v>
      </c>
      <c r="B4" s="87" t="s">
        <v>248</v>
      </c>
      <c r="C4" s="87" t="s">
        <v>249</v>
      </c>
      <c r="D4" s="87" t="s">
        <v>250</v>
      </c>
      <c r="E4" s="87" t="s">
        <v>251</v>
      </c>
      <c r="F4" s="88" t="s">
        <v>252</v>
      </c>
      <c r="G4" s="89" t="s">
        <v>253</v>
      </c>
      <c r="H4" s="89" t="s">
        <v>254</v>
      </c>
      <c r="I4" s="89" t="s">
        <v>255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35"/>
    </row>
    <row r="5" spans="1:20">
      <c r="A5" s="14" t="s">
        <v>7</v>
      </c>
      <c r="B5" s="95">
        <v>11807.8</v>
      </c>
      <c r="C5" s="95">
        <v>11969.4</v>
      </c>
      <c r="D5" s="95">
        <v>12429.4</v>
      </c>
      <c r="E5" s="95">
        <v>13199.3</v>
      </c>
      <c r="F5" s="95">
        <v>13375.6</v>
      </c>
      <c r="G5" s="104">
        <v>13761.6</v>
      </c>
      <c r="H5" s="32">
        <v>14483.9</v>
      </c>
      <c r="I5" s="32">
        <v>17824.900000000001</v>
      </c>
    </row>
    <row r="6" spans="1:20">
      <c r="A6" s="37" t="s">
        <v>256</v>
      </c>
      <c r="B6" s="41">
        <v>143.5</v>
      </c>
      <c r="C6" s="41">
        <v>234.1</v>
      </c>
      <c r="D6" s="41">
        <v>62.8</v>
      </c>
      <c r="E6" s="41">
        <v>45.1</v>
      </c>
      <c r="F6" s="41" t="s">
        <v>54</v>
      </c>
      <c r="G6" s="32" t="s">
        <v>54</v>
      </c>
      <c r="H6" s="32" t="s">
        <v>54</v>
      </c>
      <c r="I6" s="32" t="s">
        <v>54</v>
      </c>
    </row>
    <row r="7" spans="1:20">
      <c r="A7" s="37" t="s">
        <v>44</v>
      </c>
      <c r="B7" s="41">
        <v>10.3</v>
      </c>
      <c r="C7" s="41">
        <v>10.8</v>
      </c>
      <c r="D7" s="41">
        <v>15.8</v>
      </c>
      <c r="E7" s="41">
        <v>16.3</v>
      </c>
      <c r="F7" s="41">
        <v>15.7</v>
      </c>
      <c r="G7" s="32">
        <v>16.7</v>
      </c>
      <c r="H7" s="32">
        <v>17.7</v>
      </c>
      <c r="I7" s="32">
        <v>17.100000000000001</v>
      </c>
    </row>
    <row r="8" spans="1:20" s="24" customFormat="1" ht="15.75">
      <c r="A8" s="38" t="s">
        <v>257</v>
      </c>
      <c r="B8" s="42">
        <v>11961.6</v>
      </c>
      <c r="C8" s="42">
        <v>12214.3</v>
      </c>
      <c r="D8" s="42">
        <v>12508</v>
      </c>
      <c r="E8" s="42">
        <v>13260.7</v>
      </c>
      <c r="F8" s="42">
        <v>13391.3</v>
      </c>
      <c r="G8" s="25">
        <v>13778.3</v>
      </c>
      <c r="H8" s="25">
        <v>14501.6</v>
      </c>
      <c r="I8" s="25">
        <v>17842</v>
      </c>
    </row>
    <row r="9" spans="1:20">
      <c r="A9" s="37" t="s">
        <v>258</v>
      </c>
      <c r="B9" s="41">
        <v>10310.6</v>
      </c>
      <c r="C9" s="41">
        <v>10733.5</v>
      </c>
      <c r="D9" s="41">
        <v>10877.8</v>
      </c>
      <c r="E9" s="41">
        <v>10336.6</v>
      </c>
      <c r="F9" s="41">
        <v>10462.1</v>
      </c>
      <c r="G9" s="32">
        <v>10703.6</v>
      </c>
      <c r="H9" s="32">
        <v>11397.7</v>
      </c>
      <c r="I9" s="32">
        <v>12668.9</v>
      </c>
    </row>
    <row r="10" spans="1:20" s="24" customFormat="1" ht="15.75">
      <c r="A10" s="37" t="s">
        <v>11</v>
      </c>
      <c r="B10" s="41">
        <v>22</v>
      </c>
      <c r="C10" s="41">
        <v>23.7</v>
      </c>
      <c r="D10" s="41">
        <v>18.399999999999999</v>
      </c>
      <c r="E10" s="41">
        <v>21.6</v>
      </c>
      <c r="F10" s="41">
        <v>21.2</v>
      </c>
      <c r="G10" s="32">
        <v>22.1</v>
      </c>
      <c r="H10" s="25">
        <v>21.9</v>
      </c>
      <c r="I10" s="25">
        <v>140.6</v>
      </c>
    </row>
    <row r="11" spans="1:20" ht="15.75">
      <c r="A11" s="37" t="s">
        <v>31</v>
      </c>
      <c r="B11" s="41">
        <v>444.8</v>
      </c>
      <c r="C11" s="41">
        <v>548.20000000000005</v>
      </c>
      <c r="D11" s="41">
        <v>636.1</v>
      </c>
      <c r="E11" s="41" t="s">
        <v>54</v>
      </c>
      <c r="F11" s="41" t="s">
        <v>54</v>
      </c>
      <c r="G11" s="25" t="s">
        <v>54</v>
      </c>
      <c r="H11" s="32" t="s">
        <v>54</v>
      </c>
      <c r="I11" s="32" t="s">
        <v>54</v>
      </c>
    </row>
    <row r="12" spans="1:20">
      <c r="A12" s="37" t="s">
        <v>48</v>
      </c>
      <c r="B12" s="41" t="s">
        <v>54</v>
      </c>
      <c r="C12" s="41" t="s">
        <v>54</v>
      </c>
      <c r="D12" s="41" t="s">
        <v>54</v>
      </c>
      <c r="E12" s="41">
        <v>616.79999999999995</v>
      </c>
      <c r="F12" s="43">
        <v>633.9</v>
      </c>
      <c r="G12" s="32">
        <v>787.7</v>
      </c>
      <c r="H12" s="32">
        <v>877</v>
      </c>
      <c r="I12" s="32">
        <v>890.6</v>
      </c>
    </row>
    <row r="13" spans="1:20" s="24" customFormat="1" ht="15.75">
      <c r="A13" s="37" t="s">
        <v>259</v>
      </c>
      <c r="B13" s="41">
        <v>18.8</v>
      </c>
      <c r="C13" s="41">
        <v>21.7</v>
      </c>
      <c r="D13" s="41">
        <v>22.5</v>
      </c>
      <c r="E13" s="41">
        <v>23.8</v>
      </c>
      <c r="F13" s="43">
        <v>25.1</v>
      </c>
      <c r="G13" s="32">
        <v>23.1</v>
      </c>
      <c r="H13" s="25">
        <v>28.1</v>
      </c>
      <c r="I13" s="25">
        <v>31.1</v>
      </c>
    </row>
    <row r="14" spans="1:20">
      <c r="A14" s="37" t="s">
        <v>211</v>
      </c>
      <c r="B14" s="41" t="s">
        <v>54</v>
      </c>
      <c r="C14" s="41" t="s">
        <v>54</v>
      </c>
      <c r="D14" s="41" t="s">
        <v>54</v>
      </c>
      <c r="E14" s="41">
        <v>1.4</v>
      </c>
      <c r="F14" s="41">
        <v>12.4</v>
      </c>
      <c r="G14" s="32">
        <v>258.89999999999998</v>
      </c>
      <c r="H14" s="32">
        <v>149.5</v>
      </c>
      <c r="I14" s="32">
        <v>278</v>
      </c>
    </row>
    <row r="15" spans="1:20">
      <c r="A15" s="37" t="s">
        <v>212</v>
      </c>
      <c r="B15" s="41" t="s">
        <v>54</v>
      </c>
      <c r="C15" s="41" t="s">
        <v>54</v>
      </c>
      <c r="D15" s="41" t="s">
        <v>54</v>
      </c>
      <c r="E15" s="41" t="s">
        <v>54</v>
      </c>
      <c r="F15" s="41" t="s">
        <v>54</v>
      </c>
      <c r="G15" s="41" t="s">
        <v>54</v>
      </c>
      <c r="H15" s="41">
        <v>350.8</v>
      </c>
      <c r="I15" s="32">
        <v>3378.3</v>
      </c>
    </row>
    <row r="16" spans="1:20">
      <c r="A16" s="37" t="s">
        <v>49</v>
      </c>
      <c r="B16" s="41" t="s">
        <v>54</v>
      </c>
      <c r="C16" s="41" t="s">
        <v>54</v>
      </c>
      <c r="D16" s="41" t="s">
        <v>54</v>
      </c>
      <c r="E16" s="41">
        <v>61.5</v>
      </c>
      <c r="F16" s="41">
        <v>60.1</v>
      </c>
      <c r="G16" s="41">
        <v>67.3</v>
      </c>
      <c r="H16" s="41">
        <v>76.7</v>
      </c>
      <c r="I16" s="32">
        <v>160.5</v>
      </c>
    </row>
    <row r="17" spans="1:9">
      <c r="A17" s="37" t="s">
        <v>32</v>
      </c>
      <c r="B17" s="41">
        <v>3.6</v>
      </c>
      <c r="C17" s="41">
        <v>9.1999999999999993</v>
      </c>
      <c r="D17" s="41">
        <v>13.3</v>
      </c>
      <c r="E17" s="41" t="s">
        <v>54</v>
      </c>
      <c r="F17" s="41" t="s">
        <v>54</v>
      </c>
      <c r="G17" s="41" t="s">
        <v>54</v>
      </c>
      <c r="H17" s="41" t="s">
        <v>54</v>
      </c>
      <c r="I17" s="32" t="s">
        <v>54</v>
      </c>
    </row>
    <row r="18" spans="1:9">
      <c r="A18" s="37" t="s">
        <v>53</v>
      </c>
      <c r="B18" s="41" t="s">
        <v>54</v>
      </c>
      <c r="C18" s="41">
        <v>1.8</v>
      </c>
      <c r="D18" s="41" t="s">
        <v>54</v>
      </c>
      <c r="E18" s="41" t="s">
        <v>54</v>
      </c>
      <c r="F18" s="41" t="s">
        <v>54</v>
      </c>
      <c r="G18" s="32" t="s">
        <v>54</v>
      </c>
      <c r="H18" s="32" t="s">
        <v>54</v>
      </c>
      <c r="I18" s="32" t="s">
        <v>54</v>
      </c>
    </row>
    <row r="19" spans="1:9">
      <c r="A19" s="39" t="s">
        <v>12</v>
      </c>
      <c r="B19" s="41">
        <v>2.9</v>
      </c>
      <c r="C19" s="41">
        <v>2.9</v>
      </c>
      <c r="D19" s="41">
        <v>2.9</v>
      </c>
      <c r="E19" s="41">
        <v>2.9</v>
      </c>
      <c r="F19" s="41">
        <v>3</v>
      </c>
      <c r="G19" s="32">
        <v>2.9</v>
      </c>
      <c r="H19" s="32">
        <v>3.3</v>
      </c>
      <c r="I19" s="32">
        <v>3.3</v>
      </c>
    </row>
    <row r="20" spans="1:9">
      <c r="A20" s="37" t="s">
        <v>33</v>
      </c>
      <c r="B20" s="41">
        <v>4.9000000000000004</v>
      </c>
      <c r="C20" s="41">
        <v>4.4000000000000004</v>
      </c>
      <c r="D20" s="41">
        <v>4.3</v>
      </c>
      <c r="E20" s="41">
        <v>4</v>
      </c>
      <c r="F20" s="41">
        <v>4</v>
      </c>
      <c r="G20" s="32">
        <v>4.2</v>
      </c>
      <c r="H20" s="32">
        <v>4.5999999999999996</v>
      </c>
      <c r="I20" s="32">
        <v>4.5</v>
      </c>
    </row>
    <row r="21" spans="1:9" s="24" customFormat="1" ht="15.75">
      <c r="A21" s="38" t="s">
        <v>260</v>
      </c>
      <c r="B21" s="42">
        <v>10807.6</v>
      </c>
      <c r="C21" s="42">
        <v>11345.4</v>
      </c>
      <c r="D21" s="42">
        <v>11575.3</v>
      </c>
      <c r="E21" s="42">
        <v>11068.6</v>
      </c>
      <c r="F21" s="42">
        <v>11221.8</v>
      </c>
      <c r="G21" s="25">
        <v>11870</v>
      </c>
      <c r="H21" s="25">
        <v>12909.6</v>
      </c>
      <c r="I21" s="25">
        <v>17555.900000000001</v>
      </c>
    </row>
    <row r="22" spans="1:9">
      <c r="A22" s="39" t="s">
        <v>8</v>
      </c>
      <c r="B22" s="41">
        <v>2649.6</v>
      </c>
      <c r="C22" s="41">
        <v>3613.9</v>
      </c>
      <c r="D22" s="41">
        <v>3429.5</v>
      </c>
      <c r="E22" s="41">
        <v>3301.1</v>
      </c>
      <c r="F22" s="41">
        <v>4569.5</v>
      </c>
      <c r="G22" s="32">
        <v>5841.5</v>
      </c>
      <c r="H22" s="32">
        <v>4373.7</v>
      </c>
      <c r="I22" s="32">
        <v>5207.3</v>
      </c>
    </row>
    <row r="23" spans="1:9">
      <c r="A23" s="39" t="s">
        <v>144</v>
      </c>
      <c r="B23" s="41">
        <v>17.8</v>
      </c>
      <c r="C23" s="41">
        <v>62.1</v>
      </c>
      <c r="D23" s="41">
        <v>48.9</v>
      </c>
      <c r="E23" s="41">
        <v>40.700000000000003</v>
      </c>
      <c r="F23" s="41">
        <v>36.200000000000003</v>
      </c>
      <c r="G23" s="32">
        <v>53.3</v>
      </c>
      <c r="H23" s="32">
        <v>103.5</v>
      </c>
      <c r="I23" s="32">
        <v>149.19999999999999</v>
      </c>
    </row>
    <row r="24" spans="1:9">
      <c r="A24" s="39" t="s">
        <v>9</v>
      </c>
      <c r="B24" s="41">
        <v>3.8</v>
      </c>
      <c r="C24" s="41">
        <v>5</v>
      </c>
      <c r="D24" s="41">
        <v>5.2</v>
      </c>
      <c r="E24" s="41">
        <v>4.4000000000000004</v>
      </c>
      <c r="F24" s="41">
        <v>6.6</v>
      </c>
      <c r="G24" s="32">
        <v>10.4</v>
      </c>
      <c r="H24" s="32">
        <v>11.2</v>
      </c>
      <c r="I24" s="32">
        <v>13.4</v>
      </c>
    </row>
    <row r="25" spans="1:9">
      <c r="A25" s="37" t="s">
        <v>10</v>
      </c>
      <c r="B25" s="41">
        <v>0.7</v>
      </c>
      <c r="C25" s="41">
        <v>0.6</v>
      </c>
      <c r="D25" s="41">
        <v>1.1000000000000001</v>
      </c>
      <c r="E25" s="41">
        <v>1.4</v>
      </c>
      <c r="F25" s="41">
        <v>2.2000000000000002</v>
      </c>
      <c r="G25" s="32">
        <v>1.7</v>
      </c>
      <c r="H25" s="32">
        <v>2.4</v>
      </c>
      <c r="I25" s="32">
        <v>1.9</v>
      </c>
    </row>
    <row r="26" spans="1:9">
      <c r="A26" s="39" t="s">
        <v>37</v>
      </c>
      <c r="B26" s="44" t="s">
        <v>54</v>
      </c>
      <c r="C26" s="44" t="s">
        <v>54</v>
      </c>
      <c r="D26" s="44">
        <v>4.5999999999999996</v>
      </c>
      <c r="E26" s="44">
        <v>4.5999999999999996</v>
      </c>
      <c r="F26" s="44">
        <v>5.5</v>
      </c>
      <c r="G26" s="32">
        <v>7.4</v>
      </c>
      <c r="H26" s="32">
        <v>8.9</v>
      </c>
      <c r="I26" s="32">
        <v>6.6</v>
      </c>
    </row>
    <row r="27" spans="1:9">
      <c r="A27" s="37" t="s">
        <v>57</v>
      </c>
      <c r="B27" s="41" t="s">
        <v>54</v>
      </c>
      <c r="C27" s="41" t="s">
        <v>54</v>
      </c>
      <c r="D27" s="41" t="s">
        <v>54</v>
      </c>
      <c r="E27" s="41">
        <v>0.9</v>
      </c>
      <c r="F27" s="41">
        <v>1.5</v>
      </c>
      <c r="G27" s="32">
        <v>1.6</v>
      </c>
      <c r="H27" s="32">
        <v>1.9</v>
      </c>
      <c r="I27" s="32">
        <v>2</v>
      </c>
    </row>
    <row r="28" spans="1:9">
      <c r="A28" s="37" t="s">
        <v>202</v>
      </c>
      <c r="B28" s="41" t="s">
        <v>54</v>
      </c>
      <c r="C28" s="41" t="s">
        <v>54</v>
      </c>
      <c r="D28" s="41" t="s">
        <v>54</v>
      </c>
      <c r="E28" s="41" t="s">
        <v>54</v>
      </c>
      <c r="F28" s="41" t="s">
        <v>54</v>
      </c>
      <c r="G28" s="32" t="s">
        <v>54</v>
      </c>
      <c r="H28" s="32">
        <v>-50</v>
      </c>
      <c r="I28" s="32">
        <v>26.2</v>
      </c>
    </row>
    <row r="29" spans="1:9">
      <c r="A29" s="37" t="s">
        <v>197</v>
      </c>
      <c r="B29" s="41">
        <v>70.8</v>
      </c>
      <c r="C29" s="41">
        <v>67.5</v>
      </c>
      <c r="D29" s="41">
        <v>67.2</v>
      </c>
      <c r="E29" s="41">
        <v>68.400000000000006</v>
      </c>
      <c r="F29" s="41">
        <v>76.400000000000006</v>
      </c>
      <c r="G29" s="32">
        <v>91.8</v>
      </c>
      <c r="H29" s="32">
        <v>81.099999999999994</v>
      </c>
      <c r="I29" s="32">
        <v>111.7</v>
      </c>
    </row>
    <row r="30" spans="1:9" s="24" customFormat="1" ht="15.75">
      <c r="A30" s="37" t="s">
        <v>261</v>
      </c>
      <c r="B30" s="41">
        <v>297.3</v>
      </c>
      <c r="C30" s="41">
        <v>259.8</v>
      </c>
      <c r="D30" s="41">
        <v>258.89999999999998</v>
      </c>
      <c r="E30" s="41">
        <v>236</v>
      </c>
      <c r="F30" s="41">
        <v>304.39999999999998</v>
      </c>
      <c r="G30" s="32">
        <v>433</v>
      </c>
      <c r="H30" s="25">
        <v>407.6</v>
      </c>
      <c r="I30" s="25">
        <v>1437.3</v>
      </c>
    </row>
    <row r="31" spans="1:9" ht="15.75">
      <c r="A31" s="37" t="s">
        <v>153</v>
      </c>
      <c r="B31" s="41">
        <v>2</v>
      </c>
      <c r="C31" s="42">
        <v>2</v>
      </c>
      <c r="D31" s="42">
        <v>2.1</v>
      </c>
      <c r="E31" s="42">
        <v>2.5</v>
      </c>
      <c r="F31" s="42">
        <v>3.6</v>
      </c>
      <c r="G31" s="42">
        <v>7.8</v>
      </c>
      <c r="H31" s="42">
        <v>15.2</v>
      </c>
      <c r="I31" s="42">
        <v>12.6</v>
      </c>
    </row>
    <row r="32" spans="1:9" ht="15.75">
      <c r="A32" s="37" t="s">
        <v>154</v>
      </c>
      <c r="B32" s="41" t="s">
        <v>54</v>
      </c>
      <c r="C32" s="42" t="s">
        <v>54</v>
      </c>
      <c r="D32" s="42" t="s">
        <v>54</v>
      </c>
      <c r="E32" s="42" t="s">
        <v>54</v>
      </c>
      <c r="F32" s="42" t="s">
        <v>54</v>
      </c>
      <c r="G32" s="42" t="s">
        <v>54</v>
      </c>
      <c r="H32" s="42" t="s">
        <v>54</v>
      </c>
      <c r="I32" s="42">
        <v>64.400000000000006</v>
      </c>
    </row>
    <row r="33" spans="1:9">
      <c r="A33" s="37" t="s">
        <v>60</v>
      </c>
      <c r="B33" s="45" t="s">
        <v>54</v>
      </c>
      <c r="C33" s="45">
        <v>21.6</v>
      </c>
      <c r="D33" s="45">
        <v>18</v>
      </c>
      <c r="E33" s="45">
        <v>16.8</v>
      </c>
      <c r="F33" s="45">
        <v>35.299999999999997</v>
      </c>
      <c r="G33" s="32">
        <v>45.2</v>
      </c>
      <c r="H33" s="32">
        <v>45.9</v>
      </c>
      <c r="I33" s="32">
        <v>87.1</v>
      </c>
    </row>
    <row r="34" spans="1:9">
      <c r="A34" s="37" t="s">
        <v>142</v>
      </c>
      <c r="B34" s="41" t="s">
        <v>54</v>
      </c>
      <c r="C34" s="41" t="s">
        <v>54</v>
      </c>
      <c r="D34" s="41" t="s">
        <v>54</v>
      </c>
      <c r="E34" s="41">
        <v>50.1</v>
      </c>
      <c r="F34" s="41">
        <v>-0.5</v>
      </c>
      <c r="G34" s="32">
        <v>-4.5999999999999996</v>
      </c>
      <c r="H34" s="32" t="s">
        <v>54</v>
      </c>
      <c r="I34" s="32">
        <v>38.6</v>
      </c>
    </row>
    <row r="35" spans="1:9">
      <c r="A35" s="37" t="s">
        <v>143</v>
      </c>
      <c r="B35" s="41" t="s">
        <v>54</v>
      </c>
      <c r="C35" s="41" t="s">
        <v>54</v>
      </c>
      <c r="D35" s="41" t="s">
        <v>54</v>
      </c>
      <c r="E35" s="41">
        <v>-32.4</v>
      </c>
      <c r="F35" s="41">
        <v>-4.5</v>
      </c>
      <c r="G35" s="32" t="s">
        <v>54</v>
      </c>
      <c r="H35" s="32" t="s">
        <v>54</v>
      </c>
      <c r="I35" s="32">
        <v>-0.7</v>
      </c>
    </row>
    <row r="36" spans="1:9">
      <c r="A36" s="37" t="s">
        <v>262</v>
      </c>
      <c r="B36" s="41">
        <v>2.1</v>
      </c>
      <c r="C36" s="41">
        <v>3.9</v>
      </c>
      <c r="D36" s="41">
        <v>32.9</v>
      </c>
      <c r="E36" s="41">
        <v>-7.1</v>
      </c>
      <c r="F36" s="41"/>
      <c r="G36" s="32" t="s">
        <v>54</v>
      </c>
      <c r="H36" s="32" t="s">
        <v>54</v>
      </c>
      <c r="I36" s="32" t="s">
        <v>54</v>
      </c>
    </row>
    <row r="37" spans="1:9">
      <c r="A37" s="37" t="s">
        <v>113</v>
      </c>
      <c r="B37" s="41" t="s">
        <v>54</v>
      </c>
      <c r="C37" s="41" t="s">
        <v>54</v>
      </c>
      <c r="D37" s="41">
        <v>33.1</v>
      </c>
      <c r="E37" s="41">
        <v>44.4</v>
      </c>
      <c r="F37" s="41">
        <v>43.7</v>
      </c>
      <c r="G37" s="41">
        <v>91.7</v>
      </c>
      <c r="H37" s="32">
        <v>114.9</v>
      </c>
      <c r="I37" s="32">
        <v>218.3</v>
      </c>
    </row>
    <row r="38" spans="1:9">
      <c r="A38" s="37" t="s">
        <v>51</v>
      </c>
      <c r="B38" s="41">
        <v>19.100000000000001</v>
      </c>
      <c r="C38" s="41">
        <v>90.7</v>
      </c>
      <c r="D38" s="41" t="s">
        <v>54</v>
      </c>
      <c r="E38" s="41" t="s">
        <v>54</v>
      </c>
      <c r="F38" s="41" t="s">
        <v>54</v>
      </c>
      <c r="G38" s="41" t="s">
        <v>54</v>
      </c>
      <c r="H38" s="41" t="s">
        <v>54</v>
      </c>
      <c r="I38" s="41" t="s">
        <v>54</v>
      </c>
    </row>
    <row r="39" spans="1:9">
      <c r="A39" s="37" t="s">
        <v>263</v>
      </c>
      <c r="B39" s="41" t="s">
        <v>54</v>
      </c>
      <c r="C39" s="41" t="s">
        <v>54</v>
      </c>
      <c r="D39" s="41">
        <v>78</v>
      </c>
      <c r="E39" s="41">
        <v>81.900000000000006</v>
      </c>
      <c r="F39" s="41">
        <v>63.5</v>
      </c>
      <c r="G39" s="32">
        <v>13.1</v>
      </c>
      <c r="H39" s="32">
        <v>33.5</v>
      </c>
      <c r="I39" s="32">
        <v>103.4</v>
      </c>
    </row>
    <row r="40" spans="1:9">
      <c r="A40" s="37" t="s">
        <v>205</v>
      </c>
      <c r="B40" s="41" t="s">
        <v>54</v>
      </c>
      <c r="C40" s="41" t="s">
        <v>54</v>
      </c>
      <c r="D40" s="41" t="s">
        <v>54</v>
      </c>
      <c r="E40" s="41" t="s">
        <v>54</v>
      </c>
      <c r="F40" s="41" t="s">
        <v>54</v>
      </c>
      <c r="G40" s="32" t="s">
        <v>54</v>
      </c>
      <c r="H40" s="32">
        <v>16.2</v>
      </c>
      <c r="I40" s="32">
        <v>84.7</v>
      </c>
    </row>
    <row r="41" spans="1:9">
      <c r="A41" s="37" t="s">
        <v>25</v>
      </c>
      <c r="B41" s="41" t="s">
        <v>54</v>
      </c>
      <c r="C41" s="41" t="s">
        <v>54</v>
      </c>
      <c r="D41" s="41" t="s">
        <v>54</v>
      </c>
      <c r="E41" s="41" t="s">
        <v>54</v>
      </c>
      <c r="F41" s="41" t="s">
        <v>54</v>
      </c>
      <c r="G41" s="41" t="s">
        <v>54</v>
      </c>
      <c r="H41" s="41" t="s">
        <v>54</v>
      </c>
      <c r="I41" s="32" t="s">
        <v>54</v>
      </c>
    </row>
    <row r="42" spans="1:9">
      <c r="A42" s="37" t="s">
        <v>209</v>
      </c>
      <c r="B42" s="43">
        <v>49.7</v>
      </c>
      <c r="C42" s="43">
        <v>54.3</v>
      </c>
      <c r="D42" s="43">
        <v>47.5</v>
      </c>
      <c r="E42" s="43">
        <v>49.3</v>
      </c>
      <c r="F42" s="43">
        <v>50.4</v>
      </c>
      <c r="G42" s="32">
        <v>54.6</v>
      </c>
      <c r="H42" s="32">
        <v>61.5</v>
      </c>
      <c r="I42" s="32">
        <v>137.69999999999999</v>
      </c>
    </row>
    <row r="43" spans="1:9" s="24" customFormat="1" ht="15.75">
      <c r="A43" s="38" t="s">
        <v>264</v>
      </c>
      <c r="B43" s="42">
        <v>3112.9</v>
      </c>
      <c r="C43" s="42">
        <v>4181.3999999999996</v>
      </c>
      <c r="D43" s="42">
        <v>4027</v>
      </c>
      <c r="E43" s="42">
        <v>3863</v>
      </c>
      <c r="F43" s="42">
        <v>5193.8</v>
      </c>
      <c r="G43" s="25">
        <v>6648.5</v>
      </c>
      <c r="H43" s="25">
        <v>5227.5</v>
      </c>
      <c r="I43" s="25">
        <v>7701.7</v>
      </c>
    </row>
    <row r="44" spans="1:9" s="24" customFormat="1" ht="15.75">
      <c r="A44" s="37" t="s">
        <v>38</v>
      </c>
      <c r="B44" s="41">
        <v>159</v>
      </c>
      <c r="C44" s="41">
        <v>156.80000000000001</v>
      </c>
      <c r="D44" s="41">
        <v>173</v>
      </c>
      <c r="E44" s="41">
        <v>183.4</v>
      </c>
      <c r="F44" s="41">
        <v>213.3</v>
      </c>
      <c r="G44" s="32">
        <v>257.3</v>
      </c>
      <c r="H44" s="32">
        <v>293.3</v>
      </c>
      <c r="I44" s="32">
        <v>382.6</v>
      </c>
    </row>
    <row r="45" spans="1:9">
      <c r="A45" s="37" t="s">
        <v>58</v>
      </c>
      <c r="B45" s="41">
        <v>95.7</v>
      </c>
      <c r="C45" s="41">
        <v>96.5</v>
      </c>
      <c r="D45" s="41">
        <v>89.5</v>
      </c>
      <c r="E45" s="41">
        <v>80.599999999999994</v>
      </c>
      <c r="F45" s="41">
        <v>155</v>
      </c>
      <c r="G45" s="32">
        <v>133.19999999999999</v>
      </c>
      <c r="H45" s="32">
        <v>153.30000000000001</v>
      </c>
      <c r="I45" s="32">
        <v>176.2</v>
      </c>
    </row>
    <row r="46" spans="1:9">
      <c r="A46" s="39" t="s">
        <v>265</v>
      </c>
      <c r="B46" s="41">
        <v>670</v>
      </c>
      <c r="C46" s="41">
        <v>810.1</v>
      </c>
      <c r="D46" s="41">
        <v>883.1</v>
      </c>
      <c r="E46" s="41">
        <v>906.7</v>
      </c>
      <c r="F46" s="41">
        <v>881</v>
      </c>
      <c r="G46" s="32">
        <v>1583.8</v>
      </c>
      <c r="H46" s="32">
        <v>1143.4000000000001</v>
      </c>
      <c r="I46" s="32">
        <v>1239.5</v>
      </c>
    </row>
    <row r="47" spans="1:9">
      <c r="A47" s="37" t="s">
        <v>45</v>
      </c>
      <c r="B47" s="41">
        <v>1682.4</v>
      </c>
      <c r="C47" s="41">
        <v>1712.6</v>
      </c>
      <c r="D47" s="41">
        <v>1693.8</v>
      </c>
      <c r="E47" s="41">
        <v>1780.8</v>
      </c>
      <c r="F47" s="41">
        <v>1645.3</v>
      </c>
      <c r="G47" s="32">
        <v>2014.9</v>
      </c>
      <c r="H47" s="32">
        <v>2124</v>
      </c>
      <c r="I47" s="32">
        <v>2055.6</v>
      </c>
    </row>
    <row r="48" spans="1:9">
      <c r="A48" s="37" t="s">
        <v>46</v>
      </c>
      <c r="B48" s="41">
        <v>266</v>
      </c>
      <c r="C48" s="41">
        <v>6</v>
      </c>
      <c r="D48" s="41">
        <v>4.8</v>
      </c>
      <c r="E48" s="41">
        <v>4.5</v>
      </c>
      <c r="F48" s="41">
        <v>5.0999999999999996</v>
      </c>
      <c r="G48" s="41">
        <v>5.8</v>
      </c>
      <c r="H48" s="41">
        <v>10.3</v>
      </c>
      <c r="I48" s="32">
        <v>15.2</v>
      </c>
    </row>
    <row r="49" spans="1:9">
      <c r="A49" s="39" t="s">
        <v>196</v>
      </c>
      <c r="B49" s="41" t="s">
        <v>54</v>
      </c>
      <c r="C49" s="41" t="s">
        <v>54</v>
      </c>
      <c r="D49" s="41" t="s">
        <v>54</v>
      </c>
      <c r="E49" s="41" t="s">
        <v>54</v>
      </c>
      <c r="F49" s="41" t="s">
        <v>54</v>
      </c>
      <c r="G49" s="32">
        <v>7.7</v>
      </c>
      <c r="H49" s="32">
        <v>6.3</v>
      </c>
      <c r="I49" s="32">
        <v>27.8</v>
      </c>
    </row>
    <row r="50" spans="1:9">
      <c r="A50" s="37" t="s">
        <v>203</v>
      </c>
      <c r="B50" s="41" t="s">
        <v>54</v>
      </c>
      <c r="C50" s="41">
        <v>236.6</v>
      </c>
      <c r="D50" s="41">
        <v>255.2</v>
      </c>
      <c r="E50" s="41">
        <v>228.1</v>
      </c>
      <c r="F50" s="41">
        <v>239.9</v>
      </c>
      <c r="G50" s="32">
        <v>251</v>
      </c>
      <c r="H50" s="32">
        <v>262</v>
      </c>
      <c r="I50" s="32">
        <v>271.2</v>
      </c>
    </row>
    <row r="51" spans="1:9">
      <c r="A51" s="37" t="s">
        <v>59</v>
      </c>
      <c r="B51" s="41">
        <v>2873.1</v>
      </c>
      <c r="C51" s="41">
        <v>3018.6</v>
      </c>
      <c r="D51" s="41">
        <v>3099.4</v>
      </c>
      <c r="E51" s="41">
        <v>3184.1</v>
      </c>
      <c r="F51" s="41">
        <v>3139.6</v>
      </c>
      <c r="G51" s="32">
        <v>4253.7</v>
      </c>
      <c r="H51" s="32">
        <v>3992.6</v>
      </c>
      <c r="I51" s="32">
        <v>4168.3</v>
      </c>
    </row>
    <row r="52" spans="1:9">
      <c r="A52" s="37" t="s">
        <v>13</v>
      </c>
      <c r="B52" s="45">
        <v>27.8</v>
      </c>
      <c r="C52" s="41">
        <v>28.3</v>
      </c>
      <c r="D52" s="41">
        <v>32.6</v>
      </c>
      <c r="E52" s="41">
        <v>25</v>
      </c>
      <c r="F52" s="41">
        <v>26.1</v>
      </c>
      <c r="G52" s="32">
        <v>29.4</v>
      </c>
      <c r="H52" s="32">
        <v>32.200000000000003</v>
      </c>
      <c r="I52" s="32">
        <v>38.299999999999997</v>
      </c>
    </row>
    <row r="53" spans="1:9">
      <c r="A53" s="37" t="s">
        <v>52</v>
      </c>
      <c r="B53" s="43">
        <v>50.7</v>
      </c>
      <c r="C53" s="41">
        <v>53.3</v>
      </c>
      <c r="D53" s="41">
        <v>40.9</v>
      </c>
      <c r="E53" s="41">
        <v>31.1</v>
      </c>
      <c r="F53" s="41">
        <v>32.9</v>
      </c>
      <c r="G53" s="32">
        <v>34.299999999999997</v>
      </c>
      <c r="H53" s="32">
        <v>36.299999999999997</v>
      </c>
      <c r="I53" s="32">
        <v>35.799999999999997</v>
      </c>
    </row>
    <row r="54" spans="1:9">
      <c r="A54" s="37" t="s">
        <v>14</v>
      </c>
      <c r="B54" s="43">
        <v>20.5</v>
      </c>
      <c r="C54" s="43">
        <v>17.5</v>
      </c>
      <c r="D54" s="43">
        <v>17.5</v>
      </c>
      <c r="E54" s="43">
        <v>17.399999999999999</v>
      </c>
      <c r="F54" s="43">
        <v>13.6</v>
      </c>
      <c r="G54" s="32">
        <v>17</v>
      </c>
      <c r="H54" s="32">
        <v>15.2</v>
      </c>
      <c r="I54" s="32">
        <v>21.3</v>
      </c>
    </row>
    <row r="55" spans="1:9" s="24" customFormat="1" ht="15.75">
      <c r="A55" s="40" t="s">
        <v>15</v>
      </c>
      <c r="B55" s="41">
        <v>166.2</v>
      </c>
      <c r="C55" s="41">
        <v>155.5</v>
      </c>
      <c r="D55" s="41">
        <v>145.69999999999999</v>
      </c>
      <c r="E55" s="41">
        <v>146.69999999999999</v>
      </c>
      <c r="F55" s="41">
        <v>140.9</v>
      </c>
      <c r="G55" s="32">
        <v>135.6</v>
      </c>
      <c r="H55" s="32">
        <v>158.6</v>
      </c>
      <c r="I55" s="32">
        <v>134</v>
      </c>
    </row>
    <row r="56" spans="1:9">
      <c r="A56" s="40" t="s">
        <v>16</v>
      </c>
      <c r="B56" s="41">
        <v>1199.9000000000001</v>
      </c>
      <c r="C56" s="41">
        <v>1153.0999999999999</v>
      </c>
      <c r="D56" s="41">
        <v>1167.3</v>
      </c>
      <c r="E56" s="41">
        <v>1142.2</v>
      </c>
      <c r="F56" s="41">
        <v>1202.3</v>
      </c>
      <c r="G56" s="32">
        <v>1269.5999999999999</v>
      </c>
      <c r="H56" s="32">
        <v>1313.9</v>
      </c>
      <c r="I56" s="32">
        <v>1267</v>
      </c>
    </row>
    <row r="57" spans="1:9">
      <c r="A57" s="40" t="s">
        <v>17</v>
      </c>
      <c r="B57" s="41">
        <v>302.60000000000002</v>
      </c>
      <c r="C57" s="41">
        <v>308.2</v>
      </c>
      <c r="D57" s="41">
        <v>307.8</v>
      </c>
      <c r="E57" s="41">
        <v>322.39999999999998</v>
      </c>
      <c r="F57" s="41">
        <v>322.2</v>
      </c>
      <c r="G57" s="32">
        <v>324.2</v>
      </c>
      <c r="H57" s="32">
        <v>339.9</v>
      </c>
      <c r="I57" s="32">
        <v>335.4</v>
      </c>
    </row>
    <row r="58" spans="1:9" s="24" customFormat="1" ht="15.75">
      <c r="A58" s="40" t="s">
        <v>18</v>
      </c>
      <c r="B58" s="41">
        <v>33</v>
      </c>
      <c r="C58" s="41">
        <v>28.7</v>
      </c>
      <c r="D58" s="41">
        <v>29.4</v>
      </c>
      <c r="E58" s="41">
        <v>37.1</v>
      </c>
      <c r="F58" s="41">
        <v>26.1</v>
      </c>
      <c r="G58" s="32">
        <v>30.9</v>
      </c>
      <c r="H58" s="32">
        <v>43.6</v>
      </c>
      <c r="I58" s="32">
        <v>45.8</v>
      </c>
    </row>
    <row r="59" spans="1:9">
      <c r="A59" s="37" t="s">
        <v>19</v>
      </c>
      <c r="B59" s="41">
        <v>45.4</v>
      </c>
      <c r="C59" s="41">
        <v>23.5</v>
      </c>
      <c r="D59" s="41">
        <v>25.9</v>
      </c>
      <c r="E59" s="41">
        <v>26.7</v>
      </c>
      <c r="F59" s="41">
        <v>54.9</v>
      </c>
      <c r="G59" s="32">
        <v>60.8</v>
      </c>
      <c r="H59" s="32">
        <v>63.2</v>
      </c>
      <c r="I59" s="32">
        <v>75.400000000000006</v>
      </c>
    </row>
    <row r="60" spans="1:9">
      <c r="A60" s="37" t="s">
        <v>20</v>
      </c>
      <c r="B60" s="41">
        <v>2.9</v>
      </c>
      <c r="C60" s="41">
        <v>3.8</v>
      </c>
      <c r="D60" s="41">
        <v>6.2</v>
      </c>
      <c r="E60" s="41">
        <v>3.8</v>
      </c>
      <c r="F60" s="41">
        <v>4.4000000000000004</v>
      </c>
      <c r="G60" s="41">
        <v>4.9000000000000004</v>
      </c>
      <c r="H60" s="41">
        <v>10.1</v>
      </c>
      <c r="I60" s="32">
        <v>11</v>
      </c>
    </row>
    <row r="61" spans="1:9">
      <c r="A61" s="37" t="s">
        <v>21</v>
      </c>
      <c r="B61" s="41">
        <v>327.39999999999998</v>
      </c>
      <c r="C61" s="41">
        <v>477.4</v>
      </c>
      <c r="D61" s="41">
        <v>312.3</v>
      </c>
      <c r="E61" s="41">
        <v>372.3</v>
      </c>
      <c r="F61" s="41">
        <v>406.1</v>
      </c>
      <c r="G61" s="32">
        <v>425.2</v>
      </c>
      <c r="H61" s="32">
        <v>493.5</v>
      </c>
      <c r="I61" s="32">
        <v>458.6</v>
      </c>
    </row>
    <row r="62" spans="1:9">
      <c r="A62" s="37" t="s">
        <v>61</v>
      </c>
      <c r="B62" s="45">
        <v>87.6</v>
      </c>
      <c r="C62" s="45">
        <v>73.900000000000006</v>
      </c>
      <c r="D62" s="41">
        <v>92.9</v>
      </c>
      <c r="E62" s="41">
        <v>108.1</v>
      </c>
      <c r="F62" s="41">
        <v>108.4</v>
      </c>
      <c r="G62" s="32">
        <v>131.69999999999999</v>
      </c>
      <c r="H62" s="32">
        <v>141.1</v>
      </c>
      <c r="I62" s="32">
        <v>145.30000000000001</v>
      </c>
    </row>
    <row r="63" spans="1:9">
      <c r="A63" s="37" t="s">
        <v>22</v>
      </c>
      <c r="B63" s="41">
        <v>297.8</v>
      </c>
      <c r="C63" s="41">
        <v>337.8</v>
      </c>
      <c r="D63" s="41">
        <v>332.2</v>
      </c>
      <c r="E63" s="41">
        <v>331.5</v>
      </c>
      <c r="F63" s="41">
        <v>341.3</v>
      </c>
      <c r="G63" s="32">
        <v>349.7</v>
      </c>
      <c r="H63" s="32">
        <v>373.3</v>
      </c>
      <c r="I63" s="32">
        <v>414.4</v>
      </c>
    </row>
    <row r="64" spans="1:9" s="24" customFormat="1" ht="15.75">
      <c r="A64" s="38" t="s">
        <v>424</v>
      </c>
      <c r="B64" s="94">
        <v>2561.8000000000002</v>
      </c>
      <c r="C64" s="94">
        <v>2661</v>
      </c>
      <c r="D64" s="42">
        <v>2510.6999999999998</v>
      </c>
      <c r="E64" s="42">
        <v>2564.3000000000002</v>
      </c>
      <c r="F64" s="42">
        <v>2679.2</v>
      </c>
      <c r="G64" s="25">
        <v>2813.3</v>
      </c>
      <c r="H64" s="25">
        <v>3020.9</v>
      </c>
      <c r="I64" s="25">
        <v>2982.3</v>
      </c>
    </row>
    <row r="65" spans="1:10">
      <c r="A65" s="37" t="s">
        <v>115</v>
      </c>
      <c r="B65" s="41">
        <v>39</v>
      </c>
      <c r="C65" s="41">
        <v>53.5</v>
      </c>
      <c r="D65" s="41">
        <v>41.6</v>
      </c>
      <c r="E65" s="41">
        <v>36.200000000000003</v>
      </c>
      <c r="F65" s="41">
        <v>33.799999999999997</v>
      </c>
      <c r="G65" s="32">
        <v>89.5</v>
      </c>
      <c r="H65" s="32">
        <v>62.3</v>
      </c>
      <c r="I65" s="32">
        <v>170.4</v>
      </c>
    </row>
    <row r="66" spans="1:10">
      <c r="A66" s="37" t="s">
        <v>266</v>
      </c>
      <c r="B66" s="41">
        <v>838</v>
      </c>
      <c r="C66" s="41">
        <v>708.3</v>
      </c>
      <c r="D66" s="41">
        <v>748.6</v>
      </c>
      <c r="E66" s="41">
        <v>737.9</v>
      </c>
      <c r="F66" s="41">
        <v>776</v>
      </c>
      <c r="G66" s="32">
        <v>787.4</v>
      </c>
      <c r="H66" s="32">
        <v>996.7</v>
      </c>
      <c r="I66" s="32">
        <v>1581</v>
      </c>
    </row>
    <row r="67" spans="1:10" s="24" customFormat="1" ht="15.75">
      <c r="A67" s="37" t="s">
        <v>26</v>
      </c>
      <c r="B67" s="41">
        <v>246.7</v>
      </c>
      <c r="C67" s="41">
        <v>252.7</v>
      </c>
      <c r="D67" s="41">
        <v>252.4</v>
      </c>
      <c r="E67" s="41">
        <v>250.2</v>
      </c>
      <c r="F67" s="41">
        <v>253.2</v>
      </c>
      <c r="G67" s="32">
        <v>263.39999999999998</v>
      </c>
      <c r="H67" s="32">
        <v>275.7</v>
      </c>
      <c r="I67" s="32">
        <v>402.8</v>
      </c>
    </row>
    <row r="68" spans="1:10">
      <c r="A68" s="37" t="s">
        <v>204</v>
      </c>
      <c r="B68" s="41">
        <v>74.7</v>
      </c>
      <c r="C68" s="41">
        <v>74.099999999999994</v>
      </c>
      <c r="D68" s="41">
        <v>66.400000000000006</v>
      </c>
      <c r="E68" s="41">
        <v>112.1</v>
      </c>
      <c r="F68" s="41">
        <v>185.4</v>
      </c>
      <c r="G68" s="32">
        <v>193.5</v>
      </c>
      <c r="H68" s="32">
        <v>201.3</v>
      </c>
      <c r="I68" s="32">
        <v>294.3</v>
      </c>
    </row>
    <row r="69" spans="1:10">
      <c r="A69" s="37" t="s">
        <v>27</v>
      </c>
      <c r="B69" s="41">
        <v>595.9</v>
      </c>
      <c r="C69" s="41">
        <v>578.79999999999995</v>
      </c>
      <c r="D69" s="41">
        <v>773.4</v>
      </c>
      <c r="E69" s="41">
        <v>785</v>
      </c>
      <c r="F69" s="41">
        <v>804.1</v>
      </c>
      <c r="G69" s="32">
        <v>649.9</v>
      </c>
      <c r="H69" s="32">
        <v>718.4</v>
      </c>
      <c r="I69" s="32">
        <v>620.9</v>
      </c>
    </row>
    <row r="70" spans="1:10">
      <c r="A70" s="37" t="s">
        <v>267</v>
      </c>
      <c r="B70" s="45">
        <v>142.80000000000001</v>
      </c>
      <c r="C70" s="45">
        <v>167.9</v>
      </c>
      <c r="D70" s="45">
        <v>205.7</v>
      </c>
      <c r="E70" s="41">
        <v>209.7</v>
      </c>
      <c r="F70" s="41">
        <v>237.8</v>
      </c>
      <c r="G70" s="41">
        <v>211.3</v>
      </c>
      <c r="H70" s="41">
        <v>245.1</v>
      </c>
      <c r="I70" s="32">
        <v>250.2</v>
      </c>
    </row>
    <row r="71" spans="1:10">
      <c r="A71" s="37" t="s">
        <v>28</v>
      </c>
      <c r="B71" s="41">
        <v>56.5</v>
      </c>
      <c r="C71" s="41">
        <v>56.9</v>
      </c>
      <c r="D71" s="41">
        <v>63.2</v>
      </c>
      <c r="E71" s="41">
        <v>57.6</v>
      </c>
      <c r="F71" s="41">
        <v>57.5</v>
      </c>
      <c r="G71" s="41">
        <v>95.8</v>
      </c>
      <c r="H71" s="41">
        <v>63.5</v>
      </c>
      <c r="I71" s="32">
        <v>114.2</v>
      </c>
    </row>
    <row r="72" spans="1:10">
      <c r="A72" s="37" t="s">
        <v>30</v>
      </c>
      <c r="B72" s="41">
        <v>7.7</v>
      </c>
      <c r="C72" s="41">
        <v>16.600000000000001</v>
      </c>
      <c r="D72" s="41">
        <v>14.6</v>
      </c>
      <c r="E72" s="41" t="s">
        <v>54</v>
      </c>
      <c r="F72" s="41" t="s">
        <v>54</v>
      </c>
      <c r="G72" s="32" t="s">
        <v>54</v>
      </c>
      <c r="H72" s="32" t="s">
        <v>54</v>
      </c>
      <c r="I72" s="32" t="s">
        <v>54</v>
      </c>
    </row>
    <row r="73" spans="1:10" ht="15.75" customHeight="1">
      <c r="A73" s="37" t="s">
        <v>63</v>
      </c>
      <c r="B73" s="45">
        <v>72.3</v>
      </c>
      <c r="C73" s="45">
        <v>69.2</v>
      </c>
      <c r="D73" s="41">
        <v>64.5</v>
      </c>
      <c r="E73" s="41">
        <v>64.900000000000006</v>
      </c>
      <c r="F73" s="41">
        <v>63.1</v>
      </c>
      <c r="G73" s="32">
        <v>62.8</v>
      </c>
      <c r="H73" s="32">
        <v>67.8</v>
      </c>
      <c r="I73" s="32">
        <v>63.3</v>
      </c>
    </row>
    <row r="74" spans="1:10" s="24" customFormat="1" ht="15.75">
      <c r="A74" s="37" t="s">
        <v>64</v>
      </c>
      <c r="B74" s="45">
        <v>150.4</v>
      </c>
      <c r="C74" s="45">
        <v>149.1</v>
      </c>
      <c r="D74" s="41">
        <v>155.80000000000001</v>
      </c>
      <c r="E74" s="41">
        <v>136.19999999999999</v>
      </c>
      <c r="F74" s="41">
        <v>144.80000000000001</v>
      </c>
      <c r="G74" s="32">
        <v>169.4</v>
      </c>
      <c r="H74" s="32">
        <v>192.5</v>
      </c>
      <c r="I74" s="32">
        <v>134.19999999999999</v>
      </c>
      <c r="J74" s="31"/>
    </row>
    <row r="75" spans="1:10">
      <c r="A75" s="37" t="s">
        <v>206</v>
      </c>
      <c r="B75" s="41">
        <v>13.5</v>
      </c>
      <c r="C75" s="41">
        <v>15.1</v>
      </c>
      <c r="D75" s="41">
        <v>15.1</v>
      </c>
      <c r="E75" s="41">
        <v>15.4</v>
      </c>
      <c r="F75" s="41">
        <v>16.2</v>
      </c>
      <c r="G75" s="41">
        <v>16.100000000000001</v>
      </c>
      <c r="H75" s="41">
        <v>15</v>
      </c>
      <c r="I75" s="32">
        <v>21.2</v>
      </c>
    </row>
    <row r="76" spans="1:10">
      <c r="A76" s="37" t="s">
        <v>128</v>
      </c>
      <c r="B76" s="41" t="s">
        <v>54</v>
      </c>
      <c r="C76" s="41" t="s">
        <v>54</v>
      </c>
      <c r="D76" s="41" t="s">
        <v>54</v>
      </c>
      <c r="E76" s="41" t="s">
        <v>54</v>
      </c>
      <c r="F76" s="41" t="s">
        <v>54</v>
      </c>
      <c r="G76" s="41" t="s">
        <v>54</v>
      </c>
      <c r="H76" s="41" t="s">
        <v>54</v>
      </c>
      <c r="I76" s="32">
        <v>13</v>
      </c>
    </row>
    <row r="77" spans="1:10">
      <c r="A77" s="40" t="s">
        <v>29</v>
      </c>
      <c r="B77" s="41">
        <v>-66.7</v>
      </c>
      <c r="C77" s="41">
        <v>-25.4</v>
      </c>
      <c r="D77" s="41">
        <v>-97.1</v>
      </c>
      <c r="E77" s="41">
        <v>-95.9</v>
      </c>
      <c r="F77" s="41">
        <v>22.6</v>
      </c>
      <c r="G77" s="32">
        <v>110.9</v>
      </c>
      <c r="H77" s="32">
        <v>114.6</v>
      </c>
      <c r="I77" s="32">
        <v>125</v>
      </c>
    </row>
    <row r="78" spans="1:10">
      <c r="A78" s="40" t="s">
        <v>268</v>
      </c>
      <c r="B78" s="45">
        <v>68.8</v>
      </c>
      <c r="C78" s="45">
        <v>56.4</v>
      </c>
      <c r="D78" s="45">
        <v>54.5</v>
      </c>
      <c r="E78" s="41">
        <v>56.1</v>
      </c>
      <c r="F78" s="41">
        <v>67.400000000000006</v>
      </c>
      <c r="G78" s="41">
        <v>68.400000000000006</v>
      </c>
      <c r="H78" s="41" t="s">
        <v>54</v>
      </c>
      <c r="I78" s="32" t="s">
        <v>54</v>
      </c>
    </row>
    <row r="79" spans="1:10">
      <c r="A79" s="37" t="s">
        <v>207</v>
      </c>
      <c r="B79" s="43" t="s">
        <v>54</v>
      </c>
      <c r="C79" s="43" t="s">
        <v>54</v>
      </c>
      <c r="D79" s="43" t="s">
        <v>54</v>
      </c>
      <c r="E79" s="43" t="s">
        <v>54</v>
      </c>
      <c r="F79" s="43" t="s">
        <v>54</v>
      </c>
      <c r="G79" s="32" t="s">
        <v>54</v>
      </c>
      <c r="H79" s="32">
        <v>19.399999999999999</v>
      </c>
      <c r="I79" s="32">
        <v>22.4</v>
      </c>
    </row>
    <row r="80" spans="1:10">
      <c r="A80" s="37" t="s">
        <v>208</v>
      </c>
      <c r="B80" s="41" t="s">
        <v>54</v>
      </c>
      <c r="C80" s="41" t="s">
        <v>54</v>
      </c>
      <c r="D80" s="41" t="s">
        <v>54</v>
      </c>
      <c r="E80" s="41" t="s">
        <v>54</v>
      </c>
      <c r="F80" s="41" t="s">
        <v>54</v>
      </c>
      <c r="G80" s="32" t="s">
        <v>54</v>
      </c>
      <c r="H80" s="32">
        <v>53.6</v>
      </c>
      <c r="I80" s="32">
        <v>44.2</v>
      </c>
    </row>
    <row r="81" spans="1:9" s="24" customFormat="1" ht="15.75">
      <c r="A81" s="38" t="s">
        <v>239</v>
      </c>
      <c r="B81" s="93">
        <v>2239.6</v>
      </c>
      <c r="C81" s="93">
        <v>2173.1999999999998</v>
      </c>
      <c r="D81" s="93">
        <v>2358.6999999999998</v>
      </c>
      <c r="E81" s="93">
        <v>2365.4</v>
      </c>
      <c r="F81" s="93">
        <v>2661.9</v>
      </c>
      <c r="G81" s="25">
        <v>2718.4</v>
      </c>
      <c r="H81" s="25">
        <v>3025.9</v>
      </c>
      <c r="I81" s="25">
        <v>3857.1</v>
      </c>
    </row>
    <row r="82" spans="1:9">
      <c r="A82" s="37" t="s">
        <v>269</v>
      </c>
      <c r="B82" s="43">
        <v>116.4</v>
      </c>
      <c r="C82" s="43">
        <v>163.6</v>
      </c>
      <c r="D82" s="43">
        <v>160.6</v>
      </c>
      <c r="E82" s="43">
        <v>195.5</v>
      </c>
      <c r="F82" s="43">
        <v>146.4</v>
      </c>
      <c r="G82" s="32">
        <v>177.8</v>
      </c>
      <c r="H82" s="32">
        <v>170.7</v>
      </c>
      <c r="I82" s="32">
        <v>734.9</v>
      </c>
    </row>
    <row r="83" spans="1:9">
      <c r="A83" s="37" t="s">
        <v>66</v>
      </c>
      <c r="B83" s="41">
        <v>40.1</v>
      </c>
      <c r="C83" s="41">
        <v>35.5</v>
      </c>
      <c r="D83" s="41">
        <v>82.9</v>
      </c>
      <c r="E83" s="41">
        <v>162.30000000000001</v>
      </c>
      <c r="F83" s="41">
        <v>174.9</v>
      </c>
      <c r="G83" s="32">
        <v>-35.4</v>
      </c>
      <c r="H83" s="32">
        <v>60.8</v>
      </c>
      <c r="I83" s="32">
        <v>-116.9</v>
      </c>
    </row>
    <row r="84" spans="1:9">
      <c r="A84" s="37" t="s">
        <v>270</v>
      </c>
      <c r="B84" s="43">
        <v>8.1999999999999993</v>
      </c>
      <c r="C84" s="43">
        <v>5.6</v>
      </c>
      <c r="D84" s="43">
        <v>7.8</v>
      </c>
      <c r="E84" s="43">
        <v>4.4000000000000004</v>
      </c>
      <c r="F84" s="43">
        <v>5.4</v>
      </c>
      <c r="G84" s="32">
        <v>5</v>
      </c>
      <c r="H84" s="32">
        <v>6.5</v>
      </c>
      <c r="I84" s="32">
        <v>21.9</v>
      </c>
    </row>
    <row r="85" spans="1:9" s="24" customFormat="1" ht="15.75">
      <c r="A85" s="37" t="s">
        <v>62</v>
      </c>
      <c r="B85" s="41">
        <v>54.8</v>
      </c>
      <c r="C85" s="41">
        <v>53.8</v>
      </c>
      <c r="D85" s="41">
        <v>54.1</v>
      </c>
      <c r="E85" s="41">
        <v>55.6</v>
      </c>
      <c r="F85" s="41">
        <v>57.8</v>
      </c>
      <c r="G85" s="32">
        <v>54.6</v>
      </c>
      <c r="H85" s="25">
        <v>66.3</v>
      </c>
      <c r="I85" s="25">
        <v>79.5</v>
      </c>
    </row>
    <row r="86" spans="1:9" ht="15.75">
      <c r="A86" s="37" t="s">
        <v>240</v>
      </c>
      <c r="B86" s="41">
        <v>219.5</v>
      </c>
      <c r="C86" s="41">
        <v>258.5</v>
      </c>
      <c r="D86" s="41">
        <v>305.39999999999998</v>
      </c>
      <c r="E86" s="41">
        <v>417.8</v>
      </c>
      <c r="F86" s="41">
        <v>384.5</v>
      </c>
      <c r="G86" s="25">
        <v>202.1</v>
      </c>
      <c r="H86" s="32">
        <v>304.3</v>
      </c>
      <c r="I86" s="32">
        <v>719.4</v>
      </c>
    </row>
    <row r="87" spans="1:9" ht="15.75">
      <c r="A87" s="37" t="s">
        <v>210</v>
      </c>
      <c r="B87" s="42">
        <v>169.7</v>
      </c>
      <c r="C87" s="42">
        <v>153</v>
      </c>
      <c r="D87" s="42">
        <v>163.19999999999999</v>
      </c>
      <c r="E87" s="42">
        <v>165.1</v>
      </c>
      <c r="F87" s="42">
        <v>169.7</v>
      </c>
      <c r="G87" s="25">
        <v>185.8</v>
      </c>
      <c r="H87" s="25">
        <v>153.4</v>
      </c>
      <c r="I87" s="25">
        <v>262.8</v>
      </c>
    </row>
    <row r="88" spans="1:9" s="24" customFormat="1" ht="15.75">
      <c r="A88" s="37" t="s">
        <v>23</v>
      </c>
      <c r="B88" s="41">
        <v>42.7</v>
      </c>
      <c r="C88" s="41">
        <v>35.6</v>
      </c>
      <c r="D88" s="41" t="s">
        <v>54</v>
      </c>
      <c r="E88" s="41" t="s">
        <v>54</v>
      </c>
      <c r="F88" s="41" t="s">
        <v>54</v>
      </c>
      <c r="G88" s="32" t="s">
        <v>54</v>
      </c>
      <c r="H88" s="32" t="s">
        <v>54</v>
      </c>
      <c r="I88" s="32" t="s">
        <v>54</v>
      </c>
    </row>
    <row r="89" spans="1:9">
      <c r="A89" s="37" t="s">
        <v>24</v>
      </c>
      <c r="B89" s="95">
        <v>19.899999999999999</v>
      </c>
      <c r="C89" s="95">
        <v>19.899999999999999</v>
      </c>
      <c r="D89" s="95">
        <v>21.1</v>
      </c>
      <c r="E89" s="95">
        <v>25.6</v>
      </c>
      <c r="F89" s="95">
        <v>26.3</v>
      </c>
      <c r="G89" s="32">
        <v>34.1</v>
      </c>
      <c r="H89" s="32">
        <v>41.5</v>
      </c>
      <c r="I89" s="32">
        <v>50.8</v>
      </c>
    </row>
    <row r="90" spans="1:9">
      <c r="A90" s="14" t="s">
        <v>271</v>
      </c>
      <c r="B90" s="95" t="s">
        <v>54</v>
      </c>
      <c r="C90" s="95" t="s">
        <v>54</v>
      </c>
      <c r="D90" s="95">
        <v>45.3</v>
      </c>
      <c r="E90" s="95">
        <v>43.1</v>
      </c>
      <c r="F90" s="95">
        <v>41.5</v>
      </c>
      <c r="G90" s="32">
        <v>42.7</v>
      </c>
      <c r="H90" s="32">
        <v>40.700000000000003</v>
      </c>
      <c r="I90" s="32">
        <v>82.5</v>
      </c>
    </row>
    <row r="91" spans="1:9" s="24" customFormat="1" ht="15.75">
      <c r="A91" s="14" t="s">
        <v>65</v>
      </c>
      <c r="B91" s="95">
        <v>12.5</v>
      </c>
      <c r="C91" s="95">
        <v>12.2</v>
      </c>
      <c r="D91" s="95">
        <v>14.4</v>
      </c>
      <c r="E91" s="32">
        <v>11.8</v>
      </c>
      <c r="F91" s="32">
        <v>15</v>
      </c>
      <c r="G91" s="32">
        <v>15.6</v>
      </c>
      <c r="H91" s="32">
        <v>18.600000000000001</v>
      </c>
      <c r="I91" s="32">
        <v>21.3</v>
      </c>
    </row>
    <row r="92" spans="1:9" s="24" customFormat="1" ht="15.75">
      <c r="A92" s="136" t="s">
        <v>272</v>
      </c>
      <c r="B92" s="143">
        <v>244.8</v>
      </c>
      <c r="C92" s="143">
        <v>220.7</v>
      </c>
      <c r="D92" s="143">
        <v>244</v>
      </c>
      <c r="E92" s="143">
        <v>245.6</v>
      </c>
      <c r="F92" s="143">
        <v>252.5</v>
      </c>
      <c r="G92" s="25">
        <v>278.2</v>
      </c>
      <c r="H92" s="25">
        <v>254.2</v>
      </c>
      <c r="I92" s="25">
        <v>417.3</v>
      </c>
    </row>
    <row r="93" spans="1:9">
      <c r="A93" s="14" t="s">
        <v>50</v>
      </c>
      <c r="B93" s="95">
        <v>0.4</v>
      </c>
      <c r="C93" s="95">
        <v>0.1</v>
      </c>
      <c r="D93" s="95">
        <v>1.5</v>
      </c>
      <c r="E93" s="95">
        <v>1.3</v>
      </c>
      <c r="F93" s="95">
        <v>0.1</v>
      </c>
      <c r="G93" s="32">
        <v>1.1000000000000001</v>
      </c>
      <c r="H93" s="32">
        <v>4.5</v>
      </c>
      <c r="I93" s="32">
        <v>5</v>
      </c>
    </row>
    <row r="94" spans="1:9" s="24" customFormat="1" ht="15.75">
      <c r="A94" s="14" t="s">
        <v>173</v>
      </c>
      <c r="B94" s="54">
        <v>4.8</v>
      </c>
      <c r="C94" s="54">
        <v>4.4000000000000004</v>
      </c>
      <c r="D94" s="54">
        <v>5</v>
      </c>
      <c r="E94" s="54">
        <v>32.1</v>
      </c>
      <c r="F94" s="54">
        <v>11.1</v>
      </c>
      <c r="G94" s="32">
        <v>11.3</v>
      </c>
      <c r="H94" s="32">
        <v>12.7</v>
      </c>
      <c r="I94" s="32">
        <v>24.8</v>
      </c>
    </row>
    <row r="95" spans="1:9" s="24" customFormat="1" ht="15.75">
      <c r="A95" s="141" t="s">
        <v>273</v>
      </c>
      <c r="B95" s="42">
        <v>5.2</v>
      </c>
      <c r="C95" s="142">
        <v>4.5</v>
      </c>
      <c r="D95" s="142">
        <v>6.5</v>
      </c>
      <c r="E95" s="142">
        <v>33.4</v>
      </c>
      <c r="F95" s="142">
        <v>11.2</v>
      </c>
      <c r="G95" s="25">
        <v>12.4</v>
      </c>
      <c r="H95" s="25">
        <v>17.2</v>
      </c>
      <c r="I95" s="25">
        <v>29.8</v>
      </c>
    </row>
    <row r="96" spans="1:9">
      <c r="A96" s="31" t="s">
        <v>4</v>
      </c>
      <c r="B96" s="32">
        <v>206.8</v>
      </c>
      <c r="C96" s="32">
        <v>200</v>
      </c>
      <c r="D96" s="32">
        <v>182.7</v>
      </c>
      <c r="E96" s="32">
        <v>181.5</v>
      </c>
      <c r="F96" s="32">
        <v>184.3</v>
      </c>
      <c r="G96" s="32">
        <v>188.2</v>
      </c>
      <c r="H96" s="32" t="s">
        <v>54</v>
      </c>
      <c r="I96" s="32" t="s">
        <v>54</v>
      </c>
    </row>
    <row r="97" spans="1:9">
      <c r="A97" s="36" t="s">
        <v>34</v>
      </c>
      <c r="B97" s="32">
        <v>206.8</v>
      </c>
      <c r="C97" s="32">
        <v>200</v>
      </c>
      <c r="D97" s="32">
        <v>182.7</v>
      </c>
      <c r="E97" s="32">
        <v>181.5</v>
      </c>
      <c r="F97" s="32">
        <v>184.3</v>
      </c>
      <c r="G97" s="32">
        <v>188.2</v>
      </c>
      <c r="H97" s="32" t="s">
        <v>54</v>
      </c>
      <c r="I97" s="32" t="s">
        <v>54</v>
      </c>
    </row>
    <row r="98" spans="1:9" s="24" customFormat="1" ht="15.75">
      <c r="A98" s="138" t="s">
        <v>67</v>
      </c>
      <c r="B98" s="139">
        <v>109.7</v>
      </c>
      <c r="C98" s="139">
        <v>112.4</v>
      </c>
      <c r="D98" s="140">
        <v>113.2</v>
      </c>
      <c r="E98" s="25">
        <v>112.7</v>
      </c>
      <c r="F98" s="25">
        <v>112.8</v>
      </c>
      <c r="G98" s="25">
        <v>121.1</v>
      </c>
      <c r="H98" s="25">
        <v>132.4</v>
      </c>
      <c r="I98" s="25">
        <v>172.5</v>
      </c>
    </row>
    <row r="99" spans="1:9" s="24" customFormat="1" ht="15.75">
      <c r="A99" s="24" t="s">
        <v>39</v>
      </c>
      <c r="B99" s="42">
        <v>34342.6</v>
      </c>
      <c r="C99" s="42">
        <v>36390</v>
      </c>
      <c r="D99" s="42">
        <v>36930.9</v>
      </c>
      <c r="E99" s="42">
        <v>37297.1</v>
      </c>
      <c r="F99" s="42">
        <v>39232.9</v>
      </c>
      <c r="G99" s="25">
        <v>42884.3</v>
      </c>
      <c r="H99" s="25">
        <v>43386.2</v>
      </c>
      <c r="I99" s="25">
        <v>55446.1</v>
      </c>
    </row>
    <row r="100" spans="1:9" ht="15.75">
      <c r="A100" s="24"/>
      <c r="B100" s="25"/>
      <c r="C100" s="25"/>
      <c r="D100" s="25"/>
      <c r="E100" s="25"/>
      <c r="F100" s="25"/>
      <c r="G100" s="25"/>
      <c r="H100" s="25"/>
      <c r="I100" s="25"/>
    </row>
    <row r="101" spans="1:9">
      <c r="B101" s="32"/>
      <c r="C101" s="32"/>
      <c r="D101" s="32"/>
      <c r="E101" s="32"/>
      <c r="F101" s="32"/>
      <c r="G101" s="32"/>
      <c r="H101" s="32"/>
      <c r="I101" s="32"/>
    </row>
    <row r="102" spans="1:9">
      <c r="B102" s="32"/>
      <c r="C102" s="32"/>
      <c r="D102" s="32"/>
      <c r="E102" s="32"/>
      <c r="F102" s="32"/>
      <c r="G102" s="32"/>
      <c r="H102" s="32"/>
      <c r="I102" s="32"/>
    </row>
    <row r="103" spans="1:9">
      <c r="B103" s="32"/>
      <c r="C103" s="32"/>
      <c r="D103" s="32"/>
      <c r="E103" s="32"/>
      <c r="F103" s="32"/>
      <c r="G103" s="32"/>
      <c r="H103" s="32"/>
      <c r="I103" s="32"/>
    </row>
    <row r="104" spans="1:9" ht="15.75">
      <c r="A104" s="24"/>
      <c r="B104" s="25"/>
      <c r="C104" s="25"/>
      <c r="D104" s="25"/>
      <c r="E104" s="25"/>
      <c r="F104" s="25"/>
      <c r="G104" s="25"/>
      <c r="H104" s="25"/>
      <c r="I104" s="25"/>
    </row>
    <row r="105" spans="1:9">
      <c r="B105" s="32"/>
      <c r="C105" s="32"/>
      <c r="D105" s="32"/>
      <c r="E105" s="32"/>
      <c r="F105" s="32"/>
      <c r="G105" s="32"/>
      <c r="H105" s="32"/>
      <c r="I105" s="32"/>
    </row>
    <row r="106" spans="1:9">
      <c r="B106" s="32"/>
      <c r="C106" s="32"/>
      <c r="D106" s="32"/>
      <c r="E106" s="32"/>
      <c r="F106" s="32"/>
      <c r="G106" s="32"/>
      <c r="H106" s="32"/>
      <c r="I106" s="32"/>
    </row>
    <row r="107" spans="1:9" ht="15.75">
      <c r="A107" s="24"/>
      <c r="B107" s="25"/>
      <c r="C107" s="25"/>
      <c r="D107" s="25"/>
      <c r="E107" s="25"/>
      <c r="F107" s="25"/>
      <c r="G107" s="25"/>
      <c r="H107" s="25"/>
      <c r="I107" s="25"/>
    </row>
    <row r="108" spans="1:9">
      <c r="B108" s="32"/>
      <c r="C108" s="32"/>
      <c r="D108" s="32"/>
      <c r="E108" s="32"/>
      <c r="F108" s="32"/>
      <c r="G108" s="32"/>
      <c r="H108" s="32"/>
      <c r="I108" s="32"/>
    </row>
    <row r="109" spans="1:9" ht="15.75">
      <c r="A109" s="96"/>
      <c r="B109" s="25"/>
      <c r="C109" s="25"/>
      <c r="D109" s="25"/>
      <c r="E109" s="25"/>
      <c r="F109" s="25"/>
      <c r="G109" s="25"/>
      <c r="H109" s="25"/>
      <c r="I109" s="25"/>
    </row>
    <row r="110" spans="1:9" ht="15.75">
      <c r="A110" s="97"/>
      <c r="B110" s="25"/>
      <c r="C110" s="25"/>
      <c r="D110" s="25"/>
      <c r="E110" s="25"/>
      <c r="F110" s="25"/>
      <c r="G110" s="25"/>
      <c r="H110" s="25"/>
      <c r="I110" s="25"/>
    </row>
    <row r="111" spans="1:9">
      <c r="A111" s="1"/>
      <c r="B111" s="32"/>
      <c r="C111" s="32"/>
      <c r="D111" s="32"/>
      <c r="E111" s="32"/>
      <c r="F111" s="32"/>
      <c r="G111" s="32"/>
      <c r="H111" s="32"/>
      <c r="I111" s="32"/>
    </row>
    <row r="112" spans="1:9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</sheetData>
  <hyperlinks>
    <hyperlink ref="A1" location="Contents!A1" display="Contents" xr:uid="{00000000-0004-0000-0300-000000000000}"/>
  </hyperlinks>
  <pageMargins left="0.7" right="0.7" top="0.75" bottom="0.75" header="0.3" footer="0.3"/>
  <pageSetup paperSize="9" scale="36" orientation="portrait" r:id="rId1"/>
  <rowBreaks count="2" manualBreakCount="2">
    <brk id="27" max="16383" man="1"/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12"/>
  <sheetViews>
    <sheetView zoomScale="70" zoomScaleNormal="70" workbookViewId="0">
      <pane xSplit="6" ySplit="4" topLeftCell="G88" activePane="bottomRight" state="frozen"/>
      <selection pane="topRight" activeCell="N1" sqref="N1"/>
      <selection pane="bottomLeft" activeCell="A9" sqref="A9"/>
      <selection pane="bottomRight" activeCell="A99" sqref="A99:XFD99"/>
    </sheetView>
  </sheetViews>
  <sheetFormatPr defaultRowHeight="15"/>
  <cols>
    <col min="1" max="1" width="59.44140625" style="31" bestFit="1" customWidth="1"/>
    <col min="2" max="2" width="7.88671875" style="31" bestFit="1" customWidth="1"/>
    <col min="3" max="4" width="8.21875" style="31" bestFit="1" customWidth="1"/>
    <col min="5" max="5" width="8.88671875" style="31"/>
    <col min="6" max="7" width="7.88671875" style="31" bestFit="1" customWidth="1"/>
    <col min="8" max="8" width="8.44140625" style="31" bestFit="1" customWidth="1"/>
    <col min="9" max="16384" width="8.88671875" style="31"/>
  </cols>
  <sheetData>
    <row r="1" spans="1:9" ht="18">
      <c r="A1" s="22" t="s">
        <v>0</v>
      </c>
    </row>
    <row r="2" spans="1:9" ht="25.5">
      <c r="A2" s="74" t="s">
        <v>232</v>
      </c>
    </row>
    <row r="3" spans="1:9" ht="20.25">
      <c r="A3" s="33" t="s">
        <v>421</v>
      </c>
    </row>
    <row r="4" spans="1:9" ht="47.25">
      <c r="A4" s="46" t="s">
        <v>141</v>
      </c>
      <c r="B4" s="46" t="str">
        <f>'Level 2 2013-14 to 2020-21 cash'!B4</f>
        <v>2013-14 Outturn - £m</v>
      </c>
      <c r="C4" s="46" t="str">
        <f>'Level 2 2013-14 to 2020-21 cash'!C4</f>
        <v>2014-15 Outturn - £m</v>
      </c>
      <c r="D4" s="46" t="str">
        <f>'Level 2 2013-14 to 2020-21 cash'!D4</f>
        <v>2015-16 Outturn - £m</v>
      </c>
      <c r="E4" s="46" t="str">
        <f>'Level 2 2013-14 to 2020-21 cash'!E4</f>
        <v>2016-17 Outturn - £m</v>
      </c>
      <c r="F4" s="46" t="str">
        <f>'Level 2 2013-14 to 2020-21 cash'!F4</f>
        <v>2017-18 Outturn - £m</v>
      </c>
      <c r="G4" s="46" t="str">
        <f>'Level 2 2013-14 to 2020-21 cash'!G4</f>
        <v>2018-19 Outturn - £m</v>
      </c>
      <c r="H4" s="46" t="str">
        <f>'Level 2 2013-14 to 2020-21 cash'!H4</f>
        <v>2019-20 Outturn - £m</v>
      </c>
      <c r="I4" s="46" t="str">
        <f>'Level 2 2013-14 to 2020-21 cash'!I4</f>
        <v>2020-21* Outturn - £m</v>
      </c>
    </row>
    <row r="5" spans="1:9">
      <c r="A5" s="14" t="str">
        <f>'Level 2 2013-14 to 2020-21 cash'!A5</f>
        <v>Health</v>
      </c>
      <c r="B5" s="9">
        <f>'Level 2 2013-14 to 2020-21 cash'!B5/Deflators!$C$2*Deflators!$K$2</f>
        <v>13824.564569895416</v>
      </c>
      <c r="C5" s="9">
        <f>'Level 2 2013-14 to 2020-21 cash'!C5/Deflators!$D$2*Deflators!$K$2</f>
        <v>13854.156453212468</v>
      </c>
      <c r="D5" s="9">
        <f>'Level 2 2013-14 to 2020-21 cash'!D5/Deflators!$E$2*Deflators!$K$2</f>
        <v>14297.891678020822</v>
      </c>
      <c r="E5" s="9">
        <f>'Level 2 2013-14 to 2020-21 cash'!E5/Deflators!$F$2*Deflators!$K$2</f>
        <v>14851.38587119339</v>
      </c>
      <c r="F5" s="9">
        <f>'Level 2 2013-14 to 2020-21 cash'!F5/Deflators!$G$2*Deflators!$K$2</f>
        <v>14794.963778239344</v>
      </c>
      <c r="G5" s="9">
        <f>'Level 2 2013-14 to 2020-21 cash'!G5/Deflators!$H$2*Deflators!$K$2</f>
        <v>14930.518477141119</v>
      </c>
      <c r="H5" s="9">
        <f>'Level 2 2013-14 to 2020-21 cash'!H5/Deflators!$I$2*Deflators!$K$2</f>
        <v>15345.9314539636</v>
      </c>
      <c r="I5" s="9">
        <f>'Level 2 2013-14 to 2020-21 cash'!I5/Deflators!$J$2*Deflators!$K$2</f>
        <v>17705.004590926488</v>
      </c>
    </row>
    <row r="6" spans="1:9">
      <c r="A6" s="14" t="str">
        <f>'Level 2 2013-14 to 2020-21 cash'!A6</f>
        <v>Sport[1]</v>
      </c>
      <c r="B6" s="9">
        <f>'Level 2 2013-14 to 2020-21 cash'!B6/Deflators!$C$2*Deflators!$K$2</f>
        <v>168.00970678534463</v>
      </c>
      <c r="C6" s="9">
        <f>'Level 2 2013-14 to 2020-21 cash'!C6/Deflators!$D$2*Deflators!$K$2</f>
        <v>270.96245640525331</v>
      </c>
      <c r="D6" s="9">
        <f>'Level 2 2013-14 to 2020-21 cash'!D6/Deflators!$E$2*Deflators!$K$2</f>
        <v>72.240622828109778</v>
      </c>
      <c r="E6" s="9">
        <f>'Level 2 2013-14 to 2020-21 cash'!E6/Deflators!$F$2*Deflators!$K$2</f>
        <v>50.74492607871796</v>
      </c>
      <c r="F6" s="9" t="s">
        <v>54</v>
      </c>
      <c r="G6" s="9" t="s">
        <v>54</v>
      </c>
      <c r="H6" s="9" t="s">
        <v>54</v>
      </c>
      <c r="I6" s="9" t="s">
        <v>54</v>
      </c>
    </row>
    <row r="7" spans="1:9">
      <c r="A7" s="14" t="str">
        <f>'Level 2 2013-14 to 2020-21 cash'!A7</f>
        <v>Food Standards Scotland</v>
      </c>
      <c r="B7" s="9">
        <f>'Level 2 2013-14 to 2020-21 cash'!B7/Deflators!$C$2*Deflators!$K$2</f>
        <v>12.059233309331358</v>
      </c>
      <c r="C7" s="9">
        <f>'Level 2 2013-14 to 2020-21 cash'!C7/Deflators!$D$2*Deflators!$K$2</f>
        <v>12.500617382215873</v>
      </c>
      <c r="D7" s="9">
        <f>'Level 2 2013-14 to 2020-21 cash'!D7/Deflators!$E$2*Deflators!$K$2</f>
        <v>18.17518854592571</v>
      </c>
      <c r="E7" s="9">
        <f>'Level 2 2013-14 to 2020-21 cash'!E7/Deflators!$F$2*Deflators!$K$2</f>
        <v>18.340183926454607</v>
      </c>
      <c r="F7" s="9">
        <f>'Level 2 2013-14 to 2020-21 cash'!F7/Deflators!$G$2*Deflators!$K$2</f>
        <v>17.366019566849914</v>
      </c>
      <c r="G7" s="9">
        <f>'Level 2 2013-14 to 2020-21 cash'!G7/Deflators!$H$2*Deflators!$K$2</f>
        <v>18.118507918283971</v>
      </c>
      <c r="H7" s="9">
        <f>'Level 2 2013-14 to 2020-21 cash'!H7/Deflators!$I$2*Deflators!$K$2</f>
        <v>18.753442562787352</v>
      </c>
      <c r="I7" s="9">
        <f>'Level 2 2013-14 to 2020-21 cash'!I7/Deflators!$J$2*Deflators!$K$2</f>
        <v>16.98498047702051</v>
      </c>
    </row>
    <row r="8" spans="1:9" s="24" customFormat="1" ht="15.75">
      <c r="A8" s="136" t="str">
        <f>'Level 2 2013-14 to 2020-21 cash'!A8</f>
        <v>Total Health and Social Care</v>
      </c>
      <c r="B8" s="137">
        <f>'Level 2 2013-14 to 2020-21 cash'!B8/Deflators!$C$2*Deflators!$K$2</f>
        <v>14004.633509990093</v>
      </c>
      <c r="C8" s="137">
        <f>'Level 2 2013-14 to 2020-21 cash'!C8/Deflators!$D$2*Deflators!$K$2</f>
        <v>14137.619526999937</v>
      </c>
      <c r="D8" s="137">
        <f>'Level 2 2013-14 to 2020-21 cash'!D8/Deflators!$E$2*Deflators!$K$2</f>
        <v>14388.307489394858</v>
      </c>
      <c r="E8" s="137">
        <f>'Level 2 2013-14 to 2020-21 cash'!E8/Deflators!$F$2*Deflators!$K$2</f>
        <v>14920.470981198565</v>
      </c>
      <c r="F8" s="137">
        <f>'Level 2 2013-14 to 2020-21 cash'!F8/Deflators!$G$2*Deflators!$K$2</f>
        <v>14812.329797806195</v>
      </c>
      <c r="G8" s="137">
        <f>'Level 2 2013-14 to 2020-21 cash'!G8/Deflators!$H$2*Deflators!$K$2</f>
        <v>14948.636985059402</v>
      </c>
      <c r="H8" s="137">
        <f>'Level 2 2013-14 to 2020-21 cash'!H8/Deflators!$I$2*Deflators!$K$2</f>
        <v>15364.684896526387</v>
      </c>
      <c r="I8" s="137">
        <f>'Level 2 2013-14 to 2020-21 cash'!I8/Deflators!$J$2*Deflators!$K$2</f>
        <v>17721.989571403508</v>
      </c>
    </row>
    <row r="9" spans="1:9">
      <c r="A9" s="14" t="str">
        <f>'Level 2 2013-14 to 2020-21 cash'!A9</f>
        <v>Local Government[2]</v>
      </c>
      <c r="B9" s="9">
        <f>'Level 2 2013-14 to 2020-21 cash'!B9/Deflators!$C$2*Deflators!$K$2</f>
        <v>12071.643782445815</v>
      </c>
      <c r="C9" s="9">
        <f>'Level 2 2013-14 to 2020-21 cash'!C9/Deflators!$D$2*Deflators!$K$2</f>
        <v>12423.64598814945</v>
      </c>
      <c r="D9" s="9">
        <f>'Level 2 2013-14 to 2020-21 cash'!D9/Deflators!$E$2*Deflators!$K$2</f>
        <v>12513.042149675359</v>
      </c>
      <c r="E9" s="9">
        <f>'Level 2 2013-14 to 2020-21 cash'!E9/Deflators!$F$2*Deflators!$K$2</f>
        <v>11630.377004551576</v>
      </c>
      <c r="F9" s="9">
        <f>'Level 2 2013-14 to 2020-21 cash'!F9/Deflators!$G$2*Deflators!$K$2</f>
        <v>11572.295115308312</v>
      </c>
      <c r="G9" s="9">
        <f>'Level 2 2013-14 to 2020-21 cash'!G9/Deflators!$H$2*Deflators!$K$2</f>
        <v>11612.770140966726</v>
      </c>
      <c r="H9" s="9">
        <f>'Level 2 2013-14 to 2020-21 cash'!H9/Deflators!$I$2*Deflators!$K$2</f>
        <v>12076.051542253186</v>
      </c>
      <c r="I9" s="9">
        <f>'Level 2 2013-14 to 2020-21 cash'!I9/Deflators!$J$2*Deflators!$K$2</f>
        <v>12583.685331305564</v>
      </c>
    </row>
    <row r="10" spans="1:9" s="24" customFormat="1" ht="15.75">
      <c r="A10" s="14" t="str">
        <f>'Level 2 2013-14 to 2020-21 cash'!A10</f>
        <v>Third Sector</v>
      </c>
      <c r="B10" s="9">
        <f>'Level 2 2013-14 to 2020-21 cash'!B10/Deflators!$C$2*Deflators!$K$2</f>
        <v>25.757585709251444</v>
      </c>
      <c r="C10" s="9">
        <f>'Level 2 2013-14 to 2020-21 cash'!C10/Deflators!$D$2*Deflators!$K$2</f>
        <v>27.431910366529273</v>
      </c>
      <c r="D10" s="9">
        <f>'Level 2 2013-14 to 2020-21 cash'!D10/Deflators!$E$2*Deflators!$K$2</f>
        <v>21.16604235728057</v>
      </c>
      <c r="E10" s="9">
        <f>'Level 2 2013-14 to 2020-21 cash'!E10/Deflators!$F$2*Deflators!$K$2</f>
        <v>24.303556614197518</v>
      </c>
      <c r="F10" s="9">
        <f>'Level 2 2013-14 to 2020-21 cash'!F10/Deflators!$G$2*Deflators!$K$2</f>
        <v>23.449656994727274</v>
      </c>
      <c r="G10" s="9">
        <f>'Level 2 2013-14 to 2020-21 cash'!G10/Deflators!$H$2*Deflators!$K$2</f>
        <v>23.977187125393758</v>
      </c>
      <c r="H10" s="9">
        <f>'Level 2 2013-14 to 2020-21 cash'!H10/Deflators!$I$2*Deflators!$K$2</f>
        <v>23.203411984465706</v>
      </c>
      <c r="I10" s="9">
        <f>'Level 2 2013-14 to 2020-21 cash'!I10/Deflators!$J$2*Deflators!$K$2</f>
        <v>139.65428392216864</v>
      </c>
    </row>
    <row r="11" spans="1:9">
      <c r="A11" s="14" t="str">
        <f>'Level 2 2013-14 to 2020-21 cash'!A11</f>
        <v>Housing and Regeneration</v>
      </c>
      <c r="B11" s="9">
        <f>'Level 2 2013-14 to 2020-21 cash'!B11/Deflators!$C$2*Deflators!$K$2</f>
        <v>520.77155106704731</v>
      </c>
      <c r="C11" s="9">
        <f>'Level 2 2013-14 to 2020-21 cash'!C11/Deflators!$D$2*Deflators!$K$2</f>
        <v>634.52207860469832</v>
      </c>
      <c r="D11" s="9">
        <f>'Level 2 2013-14 to 2020-21 cash'!D11/Deflators!$E$2*Deflators!$K$2</f>
        <v>731.72388823185725</v>
      </c>
      <c r="E11" s="9" t="s">
        <v>54</v>
      </c>
      <c r="F11" s="9" t="s">
        <v>54</v>
      </c>
      <c r="G11" s="9" t="s">
        <v>54</v>
      </c>
      <c r="H11" s="9" t="s">
        <v>54</v>
      </c>
      <c r="I11" s="9" t="s">
        <v>54</v>
      </c>
    </row>
    <row r="12" spans="1:9">
      <c r="A12" s="14" t="str">
        <f>'Level 2 2013-14 to 2020-21 cash'!A12</f>
        <v>Housing</v>
      </c>
      <c r="B12" s="9" t="s">
        <v>54</v>
      </c>
      <c r="C12" s="9" t="s">
        <v>54</v>
      </c>
      <c r="D12" s="9" t="s">
        <v>54</v>
      </c>
      <c r="E12" s="9">
        <f>'Level 2 2013-14 to 2020-21 cash'!E12/Deflators!$F$2*Deflators!$K$2</f>
        <v>694.00156109430668</v>
      </c>
      <c r="F12" s="9">
        <f>'Level 2 2013-14 to 2020-21 cash'!F12/Deflators!$G$2*Deflators!$K$2</f>
        <v>701.16686646026506</v>
      </c>
      <c r="G12" s="9">
        <f>'Level 2 2013-14 to 2020-21 cash'!G12/Deflators!$H$2*Deflators!$K$2</f>
        <v>854.60770582229247</v>
      </c>
      <c r="H12" s="9">
        <f>'Level 2 2013-14 to 2020-21 cash'!H12/Deflators!$I$2*Deflators!$K$2</f>
        <v>929.19599590759913</v>
      </c>
      <c r="I12" s="9">
        <f>'Level 2 2013-14 to 2020-21 cash'!I12/Deflators!$J$2*Deflators!$K$2</f>
        <v>884.60956800201564</v>
      </c>
    </row>
    <row r="13" spans="1:9" s="24" customFormat="1" ht="15.75">
      <c r="A13" s="14" t="str">
        <f>'Level 2 2013-14 to 2020-21 cash'!A13</f>
        <v>Equalities</v>
      </c>
      <c r="B13" s="9">
        <f>'Level 2 2013-14 to 2020-21 cash'!B13/Deflators!$C$2*Deflators!$K$2</f>
        <v>22.011027787905782</v>
      </c>
      <c r="C13" s="9">
        <f>'Level 2 2013-14 to 2020-21 cash'!C13/Deflators!$D$2*Deflators!$K$2</f>
        <v>25.116981221674482</v>
      </c>
      <c r="D13" s="9">
        <f>'Level 2 2013-14 to 2020-21 cash'!D13/Deflators!$E$2*Deflators!$K$2</f>
        <v>25.882388752109396</v>
      </c>
      <c r="E13" s="9">
        <f>'Level 2 2013-14 to 2020-21 cash'!E13/Deflators!$F$2*Deflators!$K$2</f>
        <v>26.778918861939854</v>
      </c>
      <c r="F13" s="9">
        <f>'Level 2 2013-14 to 2020-21 cash'!F13/Deflators!$G$2*Deflators!$K$2</f>
        <v>27.763508989040307</v>
      </c>
      <c r="G13" s="9">
        <f>'Level 2 2013-14 to 2020-21 cash'!G13/Deflators!$H$2*Deflators!$K$2</f>
        <v>25.062127719302978</v>
      </c>
      <c r="H13" s="9">
        <f>'Level 2 2013-14 to 2020-21 cash'!H13/Deflators!$I$2*Deflators!$K$2</f>
        <v>29.772414464086133</v>
      </c>
      <c r="I13" s="9">
        <f>'Level 2 2013-14 to 2020-21 cash'!I13/Deflators!$J$2*Deflators!$K$2</f>
        <v>30.890812446510985</v>
      </c>
    </row>
    <row r="14" spans="1:9">
      <c r="A14" s="14" t="str">
        <f>'Level 2 2013-14 to 2020-21 cash'!A14</f>
        <v>Social Security Advice, Policy and Programme</v>
      </c>
      <c r="B14" s="9" t="s">
        <v>54</v>
      </c>
      <c r="C14" s="9" t="s">
        <v>54</v>
      </c>
      <c r="D14" s="9" t="s">
        <v>54</v>
      </c>
      <c r="E14" s="9">
        <f>'Level 2 2013-14 to 2020-21 cash'!E14/Deflators!$F$2*Deflators!$K$2</f>
        <v>1.5752305212905795</v>
      </c>
      <c r="F14" s="9">
        <f>'Level 2 2013-14 to 2020-21 cash'!F14/Deflators!$G$2*Deflators!$K$2</f>
        <v>13.7158371101235</v>
      </c>
      <c r="G14" s="9">
        <f>'Level 2 2013-14 to 2020-21 cash'!G14/Deflators!$H$2*Deflators!$K$2</f>
        <v>280.89111976309698</v>
      </c>
      <c r="H14" s="9">
        <f>'Level 2 2013-14 to 2020-21 cash'!H14/Deflators!$I$2*Deflators!$K$2</f>
        <v>158.39772108116998</v>
      </c>
      <c r="I14" s="9">
        <f>'Level 2 2013-14 to 2020-21 cash'!I14/Deflators!$J$2*Deflators!$K$2</f>
        <v>276.13009196559665</v>
      </c>
    </row>
    <row r="15" spans="1:9">
      <c r="A15" s="14" t="str">
        <f>'Level 2 2013-14 to 2020-21 cash'!A15</f>
        <v>Social Security Assistance</v>
      </c>
      <c r="B15" s="9" t="s">
        <v>54</v>
      </c>
      <c r="C15" s="9" t="s">
        <v>54</v>
      </c>
      <c r="D15" s="9" t="s">
        <v>54</v>
      </c>
      <c r="E15" s="9" t="s">
        <v>54</v>
      </c>
      <c r="F15" s="9" t="s">
        <v>54</v>
      </c>
      <c r="G15" s="9" t="s">
        <v>54</v>
      </c>
      <c r="H15" s="9">
        <f>'Level 2 2013-14 to 2020-21 cash'!H15/Deflators!$I$2*Deflators!$K$2</f>
        <v>371.67839836303972</v>
      </c>
      <c r="I15" s="9">
        <f>'Level 2 2013-14 to 2020-21 cash'!I15/Deflators!$J$2*Deflators!$K$2</f>
        <v>3355.5765816092626</v>
      </c>
    </row>
    <row r="16" spans="1:9">
      <c r="A16" s="14" t="str">
        <f>'Level 2 2013-14 to 2020-21 cash'!A16</f>
        <v>Social Justice &amp; Regeneration</v>
      </c>
      <c r="B16" s="9" t="s">
        <v>54</v>
      </c>
      <c r="C16" s="9" t="s">
        <v>54</v>
      </c>
      <c r="D16" s="9" t="s">
        <v>54</v>
      </c>
      <c r="E16" s="9">
        <f>'Level 2 2013-14 to 2020-21 cash'!E16/Deflators!$F$2*Deflators!$K$2</f>
        <v>69.197626470979031</v>
      </c>
      <c r="F16" s="9">
        <f>'Level 2 2013-14 to 2020-21 cash'!F16/Deflators!$G$2*Deflators!$K$2</f>
        <v>66.477565348259859</v>
      </c>
      <c r="G16" s="9">
        <f>'Level 2 2013-14 to 2020-21 cash'!G16/Deflators!$H$2*Deflators!$K$2</f>
        <v>73.016501970090488</v>
      </c>
      <c r="H16" s="9">
        <f>'Level 2 2013-14 to 2020-21 cash'!H16/Deflators!$I$2*Deflators!$K$2</f>
        <v>81.264917772078519</v>
      </c>
      <c r="I16" s="9">
        <f>'Level 2 2013-14 to 2020-21 cash'!I16/Deflators!$J$2*Deflators!$K$2</f>
        <v>159.42043079308726</v>
      </c>
    </row>
    <row r="17" spans="1:9" s="24" customFormat="1" ht="15.75">
      <c r="A17" s="14" t="str">
        <f>'Level 2 2013-14 to 2020-21 cash'!A17</f>
        <v>Welfare Reform Mitigation</v>
      </c>
      <c r="B17" s="9">
        <f>'Level 2 2013-14 to 2020-21 cash'!B17/Deflators!$C$2*Deflators!$K$2</f>
        <v>4.2148776615138726</v>
      </c>
      <c r="C17" s="9">
        <f>'Level 2 2013-14 to 2020-21 cash'!C17/Deflators!$D$2*Deflators!$K$2</f>
        <v>10.648674066332038</v>
      </c>
      <c r="D17" s="9">
        <f>'Level 2 2013-14 to 2020-21 cash'!D17/Deflators!$E$2*Deflators!$K$2</f>
        <v>15.299367573469111</v>
      </c>
      <c r="E17" s="9" t="s">
        <v>54</v>
      </c>
      <c r="F17" s="9" t="s">
        <v>54</v>
      </c>
      <c r="G17" s="9" t="s">
        <v>54</v>
      </c>
      <c r="H17" s="9" t="s">
        <v>54</v>
      </c>
      <c r="I17" s="9" t="s">
        <v>54</v>
      </c>
    </row>
    <row r="18" spans="1:9">
      <c r="A18" s="14" t="str">
        <f>'Level 2 2013-14 to 2020-21 cash'!A18</f>
        <v>Scottish Futures Fund (SJC&amp;PR)</v>
      </c>
      <c r="B18" s="9" t="s">
        <v>54</v>
      </c>
      <c r="C18" s="9">
        <f>'Level 2 2013-14 to 2020-21 cash'!C18/Deflators!$D$2*Deflators!$K$2</f>
        <v>2.0834362303693119</v>
      </c>
      <c r="D18" s="9" t="s">
        <v>54</v>
      </c>
      <c r="E18" s="9" t="s">
        <v>54</v>
      </c>
      <c r="F18" s="9" t="s">
        <v>54</v>
      </c>
      <c r="G18" s="9" t="s">
        <v>54</v>
      </c>
      <c r="H18" s="9" t="s">
        <v>54</v>
      </c>
      <c r="I18" s="9" t="s">
        <v>54</v>
      </c>
    </row>
    <row r="19" spans="1:9">
      <c r="A19" s="14" t="str">
        <f>'Level 2 2013-14 to 2020-21 cash'!A19</f>
        <v>Office of the Scottish Charity Regulator</v>
      </c>
      <c r="B19" s="9">
        <f>'Level 2 2013-14 to 2020-21 cash'!B19/Deflators!$C$2*Deflators!$K$2</f>
        <v>3.3953181162195083</v>
      </c>
      <c r="C19" s="9">
        <f>'Level 2 2013-14 to 2020-21 cash'!C19/Deflators!$D$2*Deflators!$K$2</f>
        <v>3.3566472600394475</v>
      </c>
      <c r="D19" s="9">
        <f>'Level 2 2013-14 to 2020-21 cash'!D19/Deflators!$E$2*Deflators!$K$2</f>
        <v>3.3359523280496552</v>
      </c>
      <c r="E19" s="9">
        <f>'Level 2 2013-14 to 2020-21 cash'!E19/Deflators!$F$2*Deflators!$K$2</f>
        <v>3.2629775083876291</v>
      </c>
      <c r="F19" s="9">
        <f>'Level 2 2013-14 to 2020-21 cash'!F19/Deflators!$G$2*Deflators!$K$2</f>
        <v>3.3183476879331049</v>
      </c>
      <c r="G19" s="9">
        <f>'Level 2 2013-14 to 2020-21 cash'!G19/Deflators!$H$2*Deflators!$K$2</f>
        <v>3.1463277223367374</v>
      </c>
      <c r="H19" s="9">
        <f>'Level 2 2013-14 to 2020-21 cash'!H19/Deflators!$I$2*Deflators!$K$2</f>
        <v>3.4964045456044213</v>
      </c>
      <c r="I19" s="9">
        <f>'Level 2 2013-14 to 2020-21 cash'!I19/Deflators!$J$2*Deflators!$K$2</f>
        <v>3.2778032499513268</v>
      </c>
    </row>
    <row r="20" spans="1:9">
      <c r="A20" s="14" t="str">
        <f>'Level 2 2013-14 to 2020-21 cash'!A20</f>
        <v>Scottish Housing Regulator</v>
      </c>
      <c r="B20" s="9">
        <f>'Level 2 2013-14 to 2020-21 cash'!B20/Deflators!$C$2*Deflators!$K$2</f>
        <v>5.7369168170605489</v>
      </c>
      <c r="C20" s="9">
        <f>'Level 2 2013-14 to 2020-21 cash'!C20/Deflators!$D$2*Deflators!$K$2</f>
        <v>5.0928441186805413</v>
      </c>
      <c r="D20" s="9">
        <f>'Level 2 2013-14 to 2020-21 cash'!D20/Deflators!$E$2*Deflators!$K$2</f>
        <v>4.9464120726253507</v>
      </c>
      <c r="E20" s="9">
        <f>'Level 2 2013-14 to 2020-21 cash'!E20/Deflators!$F$2*Deflators!$K$2</f>
        <v>4.5006586322587987</v>
      </c>
      <c r="F20" s="9">
        <f>'Level 2 2013-14 to 2020-21 cash'!F20/Deflators!$G$2*Deflators!$K$2</f>
        <v>4.4244635839108062</v>
      </c>
      <c r="G20" s="9">
        <f>'Level 2 2013-14 to 2020-21 cash'!G20/Deflators!$H$2*Deflators!$K$2</f>
        <v>4.5567504944187229</v>
      </c>
      <c r="H20" s="9">
        <f>'Level 2 2013-14 to 2020-21 cash'!H20/Deflators!$I$2*Deflators!$K$2</f>
        <v>4.8737760332667692</v>
      </c>
      <c r="I20" s="9">
        <f>'Level 2 2013-14 to 2020-21 cash'!I20/Deflators!$J$2*Deflators!$K$2</f>
        <v>4.4697317044790816</v>
      </c>
    </row>
    <row r="21" spans="1:9" s="24" customFormat="1" ht="15.75">
      <c r="A21" s="136" t="str">
        <f>'Level 2 2013-14 to 2020-21 cash'!A21</f>
        <v>Total Social Justice, Housing &amp; Local Gov</v>
      </c>
      <c r="B21" s="137">
        <f>'Level 2 2013-14 to 2020-21 cash'!B21/Deflators!$C$2*Deflators!$K$2</f>
        <v>12653.531059604815</v>
      </c>
      <c r="C21" s="137">
        <f>'Level 2 2013-14 to 2020-21 cash'!C21/Deflators!$D$2*Deflators!$K$2</f>
        <v>13131.898560017773</v>
      </c>
      <c r="D21" s="137">
        <f>'Level 2 2013-14 to 2020-21 cash'!D21/Deflators!$E$2*Deflators!$K$2</f>
        <v>13315.39620099075</v>
      </c>
      <c r="E21" s="137">
        <f>'Level 2 2013-14 to 2020-21 cash'!E21/Deflators!$F$2*Deflators!$K$2</f>
        <v>12453.997534254935</v>
      </c>
      <c r="F21" s="137">
        <f>'Level 2 2013-14 to 2020-21 cash'!F21/Deflators!$G$2*Deflators!$K$2</f>
        <v>12412.611361482572</v>
      </c>
      <c r="G21" s="137">
        <f>'Level 2 2013-14 to 2020-21 cash'!G21/Deflators!$H$2*Deflators!$K$2</f>
        <v>12878.24484970244</v>
      </c>
      <c r="H21" s="137">
        <f>'Level 2 2013-14 to 2020-21 cash'!H21/Deflators!$I$2*Deflators!$K$2</f>
        <v>13677.934582404496</v>
      </c>
      <c r="I21" s="137">
        <f>'Level 2 2013-14 to 2020-21 cash'!I21/Deflators!$J$2*Deflators!$K$2</f>
        <v>17437.813962369848</v>
      </c>
    </row>
    <row r="22" spans="1:9" s="24" customFormat="1" ht="15.75">
      <c r="A22" s="14" t="str">
        <f>'Level 2 2013-14 to 2020-21 cash'!A22</f>
        <v>Scottish Public Pensions Agency</v>
      </c>
      <c r="B22" s="9">
        <f>'Level 2 2013-14 to 2020-21 cash'!B22/Deflators!$C$2*Deflators!$K$2</f>
        <v>3102.1499588742099</v>
      </c>
      <c r="C22" s="9">
        <f>'Level 2 2013-14 to 2020-21 cash'!C22/Deflators!$D$2*Deflators!$K$2</f>
        <v>4182.9612182953651</v>
      </c>
      <c r="D22" s="9">
        <f>'Level 2 2013-14 to 2020-21 cash'!D22/Deflators!$E$2*Deflators!$K$2</f>
        <v>3945.0512100159631</v>
      </c>
      <c r="E22" s="9">
        <f>'Level 2 2013-14 to 2020-21 cash'!E22/Deflators!$F$2*Deflators!$K$2</f>
        <v>3714.2810527373804</v>
      </c>
      <c r="F22" s="9">
        <f>'Level 2 2013-14 to 2020-21 cash'!F22/Deflators!$G$2*Deflators!$K$2</f>
        <v>5054.3965866701064</v>
      </c>
      <c r="G22" s="9">
        <f>'Level 2 2013-14 to 2020-21 cash'!G22/Deflators!$H$2*Deflators!$K$2</f>
        <v>6337.6804793207075</v>
      </c>
      <c r="H22" s="9">
        <f>'Level 2 2013-14 to 2020-21 cash'!H22/Deflators!$I$2*Deflators!$K$2</f>
        <v>4634.0074427606232</v>
      </c>
      <c r="I22" s="9">
        <f>'Level 2 2013-14 to 2020-21 cash'!I22/Deflators!$J$2*Deflators!$K$2</f>
        <v>5172.2742010519833</v>
      </c>
    </row>
    <row r="23" spans="1:9">
      <c r="A23" s="14" t="str">
        <f>'Level 2 2013-14 to 2020-21 cash'!A23</f>
        <v>Other Finance</v>
      </c>
      <c r="B23" s="9">
        <f>'Level 2 2013-14 to 2020-21 cash'!B23/Deflators!$C$2*Deflators!$K$2</f>
        <v>20.840228437485258</v>
      </c>
      <c r="C23" s="9">
        <f>'Level 2 2013-14 to 2020-21 cash'!C23/Deflators!$D$2*Deflators!$K$2</f>
        <v>71.878549947741277</v>
      </c>
      <c r="D23" s="9">
        <f>'Level 2 2013-14 to 2020-21 cash'!D23/Deflators!$E$2*Deflators!$K$2</f>
        <v>56.251058221251085</v>
      </c>
      <c r="E23" s="9">
        <f>'Level 2 2013-14 to 2020-21 cash'!E23/Deflators!$F$2*Deflators!$K$2</f>
        <v>45.794201583233281</v>
      </c>
      <c r="F23" s="9">
        <f>'Level 2 2013-14 to 2020-21 cash'!F23/Deflators!$G$2*Deflators!$K$2</f>
        <v>40.041395434392797</v>
      </c>
      <c r="G23" s="9">
        <f>'Level 2 2013-14 to 2020-21 cash'!G23/Deflators!$H$2*Deflators!$K$2</f>
        <v>57.827333655361407</v>
      </c>
      <c r="H23" s="9">
        <f>'Level 2 2013-14 to 2020-21 cash'!H23/Deflators!$I$2*Deflators!$K$2</f>
        <v>109.6599607485023</v>
      </c>
      <c r="I23" s="9">
        <f>'Level 2 2013-14 to 2020-21 cash'!I23/Deflators!$J$2*Deflators!$K$2</f>
        <v>148.19643784628423</v>
      </c>
    </row>
    <row r="24" spans="1:9">
      <c r="A24" s="14" t="str">
        <f>'Level 2 2013-14 to 2020-21 cash'!A24</f>
        <v>Planning</v>
      </c>
      <c r="B24" s="9">
        <f>'Level 2 2013-14 to 2020-21 cash'!B24/Deflators!$C$2*Deflators!$K$2</f>
        <v>4.449037531597976</v>
      </c>
      <c r="C24" s="9">
        <f>'Level 2 2013-14 to 2020-21 cash'!C24/Deflators!$D$2*Deflators!$K$2</f>
        <v>5.7873228621369783</v>
      </c>
      <c r="D24" s="9">
        <f>'Level 2 2013-14 to 2020-21 cash'!D24/Deflators!$E$2*Deflators!$K$2</f>
        <v>5.9817076227097274</v>
      </c>
      <c r="E24" s="9">
        <f>'Level 2 2013-14 to 2020-21 cash'!E24/Deflators!$F$2*Deflators!$K$2</f>
        <v>4.9507244954846792</v>
      </c>
      <c r="F24" s="9">
        <f>'Level 2 2013-14 to 2020-21 cash'!F24/Deflators!$G$2*Deflators!$K$2</f>
        <v>7.3003649134528299</v>
      </c>
      <c r="G24" s="9">
        <f>'Level 2 2013-14 to 2020-21 cash'!G24/Deflators!$H$2*Deflators!$K$2</f>
        <v>11.283382176655886</v>
      </c>
      <c r="H24" s="9">
        <f>'Level 2 2013-14 to 2020-21 cash'!H24/Deflators!$I$2*Deflators!$K$2</f>
        <v>11.866585124475611</v>
      </c>
      <c r="I24" s="9">
        <f>'Level 2 2013-14 to 2020-21 cash'!I24/Deflators!$J$2*Deflators!$K$2</f>
        <v>13.309867742226599</v>
      </c>
    </row>
    <row r="25" spans="1:9" s="24" customFormat="1" ht="15.75">
      <c r="A25" s="14" t="str">
        <f>'Level 2 2013-14 to 2020-21 cash'!A25</f>
        <v>Accountant in Bankruptcy</v>
      </c>
      <c r="B25" s="9">
        <f>'Level 2 2013-14 to 2020-21 cash'!B25/Deflators!$C$2*Deflators!$K$2</f>
        <v>0.81955954529436414</v>
      </c>
      <c r="C25" s="9">
        <f>'Level 2 2013-14 to 2020-21 cash'!C25/Deflators!$D$2*Deflators!$K$2</f>
        <v>0.69447874345643734</v>
      </c>
      <c r="D25" s="9">
        <f>'Level 2 2013-14 to 2020-21 cash'!D25/Deflators!$E$2*Deflators!$K$2</f>
        <v>1.2653612278809039</v>
      </c>
      <c r="E25" s="9">
        <f>'Level 2 2013-14 to 2020-21 cash'!E25/Deflators!$F$2*Deflators!$K$2</f>
        <v>1.5752305212905795</v>
      </c>
      <c r="F25" s="9">
        <f>'Level 2 2013-14 to 2020-21 cash'!F25/Deflators!$G$2*Deflators!$K$2</f>
        <v>2.4334549711509439</v>
      </c>
      <c r="G25" s="9">
        <f>'Level 2 2013-14 to 2020-21 cash'!G25/Deflators!$H$2*Deflators!$K$2</f>
        <v>1.8443990096456735</v>
      </c>
      <c r="H25" s="9">
        <f>'Level 2 2013-14 to 2020-21 cash'!H25/Deflators!$I$2*Deflators!$K$2</f>
        <v>2.5428396695304882</v>
      </c>
      <c r="I25" s="9">
        <f>'Level 2 2013-14 to 2020-21 cash'!I25/Deflators!$J$2*Deflators!$K$2</f>
        <v>1.8872200530022789</v>
      </c>
    </row>
    <row r="26" spans="1:9">
      <c r="A26" s="14" t="str">
        <f>'Level 2 2013-14 to 2020-21 cash'!A26</f>
        <v>Revenue Scotland</v>
      </c>
      <c r="B26" s="9" t="s">
        <v>54</v>
      </c>
      <c r="C26" s="9" t="s">
        <v>54</v>
      </c>
      <c r="D26" s="9">
        <f>'Level 2 2013-14 to 2020-21 cash'!D26/Deflators!$E$2*Deflators!$K$2</f>
        <v>5.2915105893201426</v>
      </c>
      <c r="E26" s="9">
        <f>'Level 2 2013-14 to 2020-21 cash'!E26/Deflators!$F$2*Deflators!$K$2</f>
        <v>5.1757574270976185</v>
      </c>
      <c r="F26" s="9">
        <f>'Level 2 2013-14 to 2020-21 cash'!F26/Deflators!$G$2*Deflators!$K$2</f>
        <v>6.0836374278773588</v>
      </c>
      <c r="G26" s="9">
        <f>'Level 2 2013-14 to 2020-21 cash'!G26/Deflators!$H$2*Deflators!$K$2</f>
        <v>8.0285603949282276</v>
      </c>
      <c r="H26" s="9">
        <f>'Level 2 2013-14 to 2020-21 cash'!H26/Deflators!$I$2*Deflators!$K$2</f>
        <v>9.4296971078422285</v>
      </c>
      <c r="I26" s="9">
        <f>'Level 2 2013-14 to 2020-21 cash'!I26/Deflators!$J$2*Deflators!$K$2</f>
        <v>6.5556064999026535</v>
      </c>
    </row>
    <row r="27" spans="1:9">
      <c r="A27" s="14" t="str">
        <f>'Level 2 2013-14 to 2020-21 cash'!A27</f>
        <v>Scottish Fiscal Commission</v>
      </c>
      <c r="B27" s="9" t="s">
        <v>54</v>
      </c>
      <c r="C27" s="9" t="s">
        <v>54</v>
      </c>
      <c r="D27" s="9" t="s">
        <v>54</v>
      </c>
      <c r="E27" s="9">
        <f>'Level 2 2013-14 to 2020-21 cash'!E27/Deflators!$F$2*Deflators!$K$2</f>
        <v>1.0126481922582298</v>
      </c>
      <c r="F27" s="9">
        <f>'Level 2 2013-14 to 2020-21 cash'!F27/Deflators!$G$2*Deflators!$K$2</f>
        <v>1.6591738439665524</v>
      </c>
      <c r="G27" s="9">
        <f>'Level 2 2013-14 to 2020-21 cash'!G27/Deflators!$H$2*Deflators!$K$2</f>
        <v>1.7359049502547519</v>
      </c>
      <c r="H27" s="9">
        <f>'Level 2 2013-14 to 2020-21 cash'!H27/Deflators!$I$2*Deflators!$K$2</f>
        <v>2.0130814050449697</v>
      </c>
      <c r="I27" s="9">
        <f>'Level 2 2013-14 to 2020-21 cash'!I27/Deflators!$J$2*Deflators!$K$2</f>
        <v>1.9865474242129253</v>
      </c>
    </row>
    <row r="28" spans="1:9" s="24" customFormat="1" ht="15.75">
      <c r="A28" s="14" t="str">
        <f>'Level 2 2013-14 to 2020-21 cash'!A28</f>
        <v>Registers of Scotland</v>
      </c>
      <c r="B28" s="9" t="s">
        <v>54</v>
      </c>
      <c r="C28" s="9" t="s">
        <v>54</v>
      </c>
      <c r="D28" s="9" t="s">
        <v>54</v>
      </c>
      <c r="E28" s="9" t="s">
        <v>54</v>
      </c>
      <c r="F28" s="9" t="s">
        <v>54</v>
      </c>
      <c r="G28" s="9" t="s">
        <v>54</v>
      </c>
      <c r="H28" s="9">
        <f>'Level 2 2013-14 to 2020-21 cash'!H28/Deflators!$I$2*Deflators!$K$2</f>
        <v>-52.975826448551842</v>
      </c>
      <c r="I28" s="9">
        <f>'Level 2 2013-14 to 2020-21 cash'!I28/Deflators!$J$2*Deflators!$K$2</f>
        <v>26.02377125718932</v>
      </c>
    </row>
    <row r="29" spans="1:9">
      <c r="A29" s="14" t="str">
        <f>'Level 2 2013-14 to 2020-21 cash'!A29</f>
        <v>Rural Economy Enterprise</v>
      </c>
      <c r="B29" s="9">
        <f>'Level 2 2013-14 to 2020-21 cash'!B29/Deflators!$C$2*Deflators!$K$2</f>
        <v>82.892594009772822</v>
      </c>
      <c r="C29" s="9">
        <f>'Level 2 2013-14 to 2020-21 cash'!C29/Deflators!$D$2*Deflators!$K$2</f>
        <v>78.128858638849195</v>
      </c>
      <c r="D29" s="9">
        <f>'Level 2 2013-14 to 2020-21 cash'!D29/Deflators!$E$2*Deflators!$K$2</f>
        <v>77.302067739633401</v>
      </c>
      <c r="E29" s="9">
        <f>'Level 2 2013-14 to 2020-21 cash'!E29/Deflators!$F$2*Deflators!$K$2</f>
        <v>76.961262611625472</v>
      </c>
      <c r="F29" s="9">
        <f>'Level 2 2013-14 to 2020-21 cash'!F29/Deflators!$G$2*Deflators!$K$2</f>
        <v>84.507254452696401</v>
      </c>
      <c r="G29" s="9">
        <f>'Level 2 2013-14 to 2020-21 cash'!G29/Deflators!$H$2*Deflators!$K$2</f>
        <v>99.597546520866373</v>
      </c>
      <c r="H29" s="9">
        <f>'Level 2 2013-14 to 2020-21 cash'!H29/Deflators!$I$2*Deflators!$K$2</f>
        <v>85.926790499551075</v>
      </c>
      <c r="I29" s="9">
        <f>'Level 2 2013-14 to 2020-21 cash'!I29/Deflators!$J$2*Deflators!$K$2</f>
        <v>110.94867364229187</v>
      </c>
    </row>
    <row r="30" spans="1:9">
      <c r="A30" s="14" t="str">
        <f>'Level 2 2013-14 to 2020-21 cash'!A30</f>
        <v>Enterprise</v>
      </c>
      <c r="B30" s="9">
        <f>'Level 2 2013-14 to 2020-21 cash'!B30/Deflators!$C$2*Deflators!$K$2</f>
        <v>348.07864688002064</v>
      </c>
      <c r="C30" s="9">
        <f>'Level 2 2013-14 to 2020-21 cash'!C30/Deflators!$D$2*Deflators!$K$2</f>
        <v>300.70929591663742</v>
      </c>
      <c r="D30" s="9">
        <f>'Level 2 2013-14 to 2020-21 cash'!D30/Deflators!$E$2*Deflators!$K$2</f>
        <v>297.8200199076054</v>
      </c>
      <c r="E30" s="9">
        <f>'Level 2 2013-14 to 2020-21 cash'!E30/Deflators!$F$2*Deflators!$K$2</f>
        <v>265.53885930326913</v>
      </c>
      <c r="F30" s="9">
        <f>'Level 2 2013-14 to 2020-21 cash'!F30/Deflators!$G$2*Deflators!$K$2</f>
        <v>336.70167873561229</v>
      </c>
      <c r="G30" s="9">
        <f>'Level 2 2013-14 to 2020-21 cash'!G30/Deflators!$H$2*Deflators!$K$2</f>
        <v>469.77927716269221</v>
      </c>
      <c r="H30" s="9">
        <f>'Level 2 2013-14 to 2020-21 cash'!H30/Deflators!$I$2*Deflators!$K$2</f>
        <v>431.85893720859463</v>
      </c>
      <c r="I30" s="9">
        <f>'Level 2 2013-14 to 2020-21 cash'!I30/Deflators!$J$2*Deflators!$K$2</f>
        <v>1427.6323064106186</v>
      </c>
    </row>
    <row r="31" spans="1:9" s="24" customFormat="1" ht="15.75">
      <c r="A31" s="14" t="str">
        <f>'Level 2 2013-14 to 2020-21 cash'!A31</f>
        <v>Economic Advice</v>
      </c>
      <c r="B31" s="9">
        <f>'Level 2 2013-14 to 2020-21 cash'!B31/Deflators!$C$2*Deflators!$K$2</f>
        <v>2.3415987008410402</v>
      </c>
      <c r="C31" s="9">
        <f>'Level 2 2013-14 to 2020-21 cash'!C31/Deflators!$D$2*Deflators!$K$2</f>
        <v>2.3149291448547911</v>
      </c>
      <c r="D31" s="9">
        <f>'Level 2 2013-14 to 2020-21 cash'!D31/Deflators!$E$2*Deflators!$K$2</f>
        <v>2.4156896168635438</v>
      </c>
      <c r="E31" s="9">
        <f>'Level 2 2013-14 to 2020-21 cash'!E31/Deflators!$F$2*Deflators!$K$2</f>
        <v>2.8129116451617495</v>
      </c>
      <c r="F31" s="9">
        <f>'Level 2 2013-14 to 2020-21 cash'!F31/Deflators!$G$2*Deflators!$K$2</f>
        <v>3.9820172255197259</v>
      </c>
      <c r="G31" s="9">
        <f>'Level 2 2013-14 to 2020-21 cash'!G31/Deflators!$H$2*Deflators!$K$2</f>
        <v>8.4625366324919149</v>
      </c>
      <c r="H31" s="9">
        <f>'Level 2 2013-14 to 2020-21 cash'!H31/Deflators!$I$2*Deflators!$K$2</f>
        <v>16.104651240359757</v>
      </c>
      <c r="I31" s="9">
        <f>'Level 2 2013-14 to 2020-21 cash'!I31/Deflators!$J$2*Deflators!$K$2</f>
        <v>12.515248772541428</v>
      </c>
    </row>
    <row r="32" spans="1:9" s="24" customFormat="1" ht="15.75">
      <c r="A32" s="14" t="str">
        <f>'Level 2 2013-14 to 2020-21 cash'!A32</f>
        <v>Scottish National Investment Bank</v>
      </c>
      <c r="B32" s="9" t="s">
        <v>54</v>
      </c>
      <c r="C32" s="9" t="s">
        <v>54</v>
      </c>
      <c r="D32" s="9" t="s">
        <v>54</v>
      </c>
      <c r="E32" s="9" t="s">
        <v>54</v>
      </c>
      <c r="F32" s="9" t="s">
        <v>54</v>
      </c>
      <c r="G32" s="9" t="s">
        <v>54</v>
      </c>
      <c r="H32" s="9" t="s">
        <v>54</v>
      </c>
      <c r="I32" s="9">
        <f>'Level 2 2013-14 to 2020-21 cash'!I32/Deflators!$J$2*Deflators!$K$2</f>
        <v>63.966827059656204</v>
      </c>
    </row>
    <row r="33" spans="1:9">
      <c r="A33" s="14" t="str">
        <f>'Level 2 2013-14 to 2020-21 cash'!A33</f>
        <v>Employability and Training</v>
      </c>
      <c r="B33" s="9" t="s">
        <v>54</v>
      </c>
      <c r="C33" s="9">
        <f>'Level 2 2013-14 to 2020-21 cash'!C33/Deflators!$D$2*Deflators!$K$2</f>
        <v>25.001234764431747</v>
      </c>
      <c r="D33" s="9">
        <f>'Level 2 2013-14 to 2020-21 cash'!D33/Deflators!$E$2*Deflators!$K$2</f>
        <v>20.705911001687518</v>
      </c>
      <c r="E33" s="9">
        <f>'Level 2 2013-14 to 2020-21 cash'!E33/Deflators!$F$2*Deflators!$K$2</f>
        <v>18.902766255486956</v>
      </c>
      <c r="F33" s="9">
        <f>'Level 2 2013-14 to 2020-21 cash'!F33/Deflators!$G$2*Deflators!$K$2</f>
        <v>39.045891128012862</v>
      </c>
      <c r="G33" s="9">
        <f>'Level 2 2013-14 to 2020-21 cash'!G33/Deflators!$H$2*Deflators!$K$2</f>
        <v>49.03931484469674</v>
      </c>
      <c r="H33" s="9">
        <f>'Level 2 2013-14 to 2020-21 cash'!H33/Deflators!$I$2*Deflators!$K$2</f>
        <v>48.631808679770586</v>
      </c>
      <c r="I33" s="9">
        <f>'Level 2 2013-14 to 2020-21 cash'!I33/Deflators!$J$2*Deflators!$K$2</f>
        <v>86.514140324472891</v>
      </c>
    </row>
    <row r="34" spans="1:9">
      <c r="A34" s="14" t="str">
        <f>'Level 2 2013-14 to 2020-21 cash'!A34</f>
        <v>European Social Fund</v>
      </c>
      <c r="B34" s="9" t="s">
        <v>54</v>
      </c>
      <c r="C34" s="9" t="s">
        <v>54</v>
      </c>
      <c r="D34" s="9" t="s">
        <v>54</v>
      </c>
      <c r="E34" s="9">
        <f>'Level 2 2013-14 to 2020-21 cash'!E34/Deflators!$F$2*Deflators!$K$2</f>
        <v>56.370749369041462</v>
      </c>
      <c r="F34" s="9">
        <f>'Level 2 2013-14 to 2020-21 cash'!F34/Deflators!$G$2*Deflators!$K$2</f>
        <v>-0.55305794798885077</v>
      </c>
      <c r="G34" s="9">
        <f>'Level 2 2013-14 to 2020-21 cash'!G34/Deflators!$H$2*Deflators!$K$2</f>
        <v>-4.9907267319824102</v>
      </c>
      <c r="H34" s="9" t="s">
        <v>54</v>
      </c>
      <c r="I34" s="9">
        <f>'Level 2 2013-14 to 2020-21 cash'!I34/Deflators!$J$2*Deflators!$K$2</f>
        <v>38.34036528730946</v>
      </c>
    </row>
    <row r="35" spans="1:9">
      <c r="A35" s="14" t="str">
        <f>'Level 2 2013-14 to 2020-21 cash'!A35</f>
        <v>European Regional Development Fund</v>
      </c>
      <c r="B35" s="9" t="s">
        <v>54</v>
      </c>
      <c r="C35" s="9" t="s">
        <v>54</v>
      </c>
      <c r="D35" s="9" t="s">
        <v>54</v>
      </c>
      <c r="E35" s="9">
        <f>'Level 2 2013-14 to 2020-21 cash'!E35/Deflators!$F$2*Deflators!$K$2</f>
        <v>-36.45533492129627</v>
      </c>
      <c r="F35" s="9">
        <f>'Level 2 2013-14 to 2020-21 cash'!F35/Deflators!$G$2*Deflators!$K$2</f>
        <v>-4.9775215318996571</v>
      </c>
      <c r="G35" s="9" t="s">
        <v>54</v>
      </c>
      <c r="H35" s="9" t="s">
        <v>54</v>
      </c>
      <c r="I35" s="9">
        <f>'Level 2 2013-14 to 2020-21 cash'!I35/Deflators!$J$2*Deflators!$K$2</f>
        <v>-0.69529159847452382</v>
      </c>
    </row>
    <row r="36" spans="1:9">
      <c r="A36" s="14" t="str">
        <f>'Level 2 2013-14 to 2020-21 cash'!A36</f>
        <v>ESF Programme Operation</v>
      </c>
      <c r="B36" s="9">
        <f>'Level 2 2013-14 to 2020-21 cash'!B36/Deflators!$C$2*Deflators!$K$2</f>
        <v>2.4586786358830923</v>
      </c>
      <c r="C36" s="9">
        <f>'Level 2 2013-14 to 2020-21 cash'!C36/Deflators!$D$2*Deflators!$K$2</f>
        <v>4.5141118324668428</v>
      </c>
      <c r="D36" s="9">
        <f>'Level 2 2013-14 to 2020-21 cash'!D36/Deflators!$E$2*Deflators!$K$2</f>
        <v>37.845803997528847</v>
      </c>
      <c r="E36" s="9">
        <f>'Level 2 2013-14 to 2020-21 cash'!E36/Deflators!$F$2*Deflators!$K$2</f>
        <v>-7.9886690722593672</v>
      </c>
      <c r="F36" s="9">
        <f>'Level 2 2013-14 to 2020-21 cash'!F36/Deflators!$G$2*Deflators!$K$2</f>
        <v>0</v>
      </c>
      <c r="G36" s="9" t="s">
        <v>54</v>
      </c>
      <c r="H36" s="9" t="s">
        <v>54</v>
      </c>
      <c r="I36" s="9" t="s">
        <v>54</v>
      </c>
    </row>
    <row r="37" spans="1:9">
      <c r="A37" s="14" t="str">
        <f>'Level 2 2013-14 to 2020-21 cash'!A37</f>
        <v>Cities Investment &amp; Strategy</v>
      </c>
      <c r="B37" s="9" t="s">
        <v>54</v>
      </c>
      <c r="C37" s="9" t="s">
        <v>54</v>
      </c>
      <c r="D37" s="9">
        <f>'Level 2 2013-14 to 2020-21 cash'!D37/Deflators!$E$2*Deflators!$K$2</f>
        <v>38.075869675325379</v>
      </c>
      <c r="E37" s="9">
        <f>'Level 2 2013-14 to 2020-21 cash'!E37/Deflators!$F$2*Deflators!$K$2</f>
        <v>49.957310818072663</v>
      </c>
      <c r="F37" s="9">
        <f>'Level 2 2013-14 to 2020-21 cash'!F37/Deflators!$G$2*Deflators!$K$2</f>
        <v>48.337264654225564</v>
      </c>
      <c r="G37" s="9">
        <f>'Level 2 2013-14 to 2020-21 cash'!G37/Deflators!$H$2*Deflators!$K$2</f>
        <v>99.489052461475453</v>
      </c>
      <c r="H37" s="9">
        <f>'Level 2 2013-14 to 2020-21 cash'!H37/Deflators!$I$2*Deflators!$K$2</f>
        <v>121.73844917877213</v>
      </c>
      <c r="I37" s="9">
        <f>'Level 2 2013-14 to 2020-21 cash'!I37/Deflators!$J$2*Deflators!$K$2</f>
        <v>216.83165135284079</v>
      </c>
    </row>
    <row r="38" spans="1:9">
      <c r="A38" s="14" t="str">
        <f>'Level 2 2013-14 to 2020-21 cash'!A38</f>
        <v>Digital Public Services, Committees, Commissions and Other Expenditure</v>
      </c>
      <c r="B38" s="9">
        <f>'Level 2 2013-14 to 2020-21 cash'!B38/Deflators!$C$2*Deflators!$K$2</f>
        <v>22.362267593031934</v>
      </c>
      <c r="C38" s="9">
        <f>'Level 2 2013-14 to 2020-21 cash'!C38/Deflators!$D$2*Deflators!$K$2</f>
        <v>104.98203671916478</v>
      </c>
      <c r="D38" s="9" t="s">
        <v>54</v>
      </c>
      <c r="E38" s="9" t="s">
        <v>54</v>
      </c>
      <c r="F38" s="9" t="s">
        <v>54</v>
      </c>
      <c r="G38" s="9" t="s">
        <v>54</v>
      </c>
      <c r="H38" s="9" t="s">
        <v>54</v>
      </c>
      <c r="I38" s="9" t="s">
        <v>54</v>
      </c>
    </row>
    <row r="39" spans="1:9">
      <c r="A39" s="14" t="str">
        <f>'Level 2 2013-14 to 2020-21 cash'!A39</f>
        <v>Digital[3]</v>
      </c>
      <c r="B39" s="9" t="s">
        <v>54</v>
      </c>
      <c r="C39" s="9" t="s">
        <v>54</v>
      </c>
      <c r="D39" s="9">
        <f>'Level 2 2013-14 to 2020-21 cash'!D39/Deflators!$E$2*Deflators!$K$2</f>
        <v>89.725614340645905</v>
      </c>
      <c r="E39" s="9">
        <f>'Level 2 2013-14 to 2020-21 cash'!E39/Deflators!$F$2*Deflators!$K$2</f>
        <v>92.150985495498915</v>
      </c>
      <c r="F39" s="9">
        <f>'Level 2 2013-14 to 2020-21 cash'!F39/Deflators!$G$2*Deflators!$K$2</f>
        <v>70.238359394584052</v>
      </c>
      <c r="G39" s="9">
        <f>'Level 2 2013-14 to 2020-21 cash'!G39/Deflators!$H$2*Deflators!$K$2</f>
        <v>14.212721780210778</v>
      </c>
      <c r="H39" s="9">
        <f>'Level 2 2013-14 to 2020-21 cash'!H39/Deflators!$I$2*Deflators!$K$2</f>
        <v>35.493803720529726</v>
      </c>
      <c r="I39" s="9">
        <f>'Level 2 2013-14 to 2020-21 cash'!I39/Deflators!$J$2*Deflators!$K$2</f>
        <v>102.70450183180823</v>
      </c>
    </row>
    <row r="40" spans="1:9">
      <c r="A40" s="14" t="str">
        <f>'Level 2 2013-14 to 2020-21 cash'!A40</f>
        <v>Ferguson Marine</v>
      </c>
      <c r="B40" s="9" t="s">
        <v>54</v>
      </c>
      <c r="C40" s="9" t="s">
        <v>54</v>
      </c>
      <c r="D40" s="9" t="s">
        <v>54</v>
      </c>
      <c r="E40" s="9" t="s">
        <v>54</v>
      </c>
      <c r="F40" s="9" t="s">
        <v>54</v>
      </c>
      <c r="G40" s="9" t="s">
        <v>54</v>
      </c>
      <c r="H40" s="9">
        <f>'Level 2 2013-14 to 2020-21 cash'!H40/Deflators!$I$2*Deflators!$K$2</f>
        <v>17.164167769330795</v>
      </c>
      <c r="I40" s="9">
        <f>'Level 2 2013-14 to 2020-21 cash'!I40/Deflators!$J$2*Deflators!$K$2</f>
        <v>84.130283415417381</v>
      </c>
    </row>
    <row r="41" spans="1:9">
      <c r="A41" s="14" t="str">
        <f>'Level 2 2013-14 to 2020-21 cash'!A41</f>
        <v>Young Scots Fund</v>
      </c>
      <c r="B41" s="9" t="s">
        <v>54</v>
      </c>
      <c r="C41" s="9" t="s">
        <v>54</v>
      </c>
      <c r="D41" s="9" t="s">
        <v>54</v>
      </c>
      <c r="E41" s="9" t="s">
        <v>54</v>
      </c>
      <c r="F41" s="9" t="s">
        <v>54</v>
      </c>
      <c r="G41" s="9" t="s">
        <v>54</v>
      </c>
      <c r="H41" s="9" t="s">
        <v>54</v>
      </c>
      <c r="I41" s="9" t="s">
        <v>54</v>
      </c>
    </row>
    <row r="42" spans="1:9">
      <c r="A42" s="14" t="str">
        <f>'Level 2 2013-14 to 2020-21 cash'!A42</f>
        <v>Tourism</v>
      </c>
      <c r="B42" s="9">
        <f>'Level 2 2013-14 to 2020-21 cash'!B42/Deflators!$C$2*Deflators!$K$2</f>
        <v>58.188727715899851</v>
      </c>
      <c r="C42" s="9">
        <f>'Level 2 2013-14 to 2020-21 cash'!C42/Deflators!$D$2*Deflators!$K$2</f>
        <v>62.850326282807579</v>
      </c>
      <c r="D42" s="9">
        <f>'Level 2 2013-14 to 2020-21 cash'!D42/Deflators!$E$2*Deflators!$K$2</f>
        <v>54.640598476675393</v>
      </c>
      <c r="E42" s="9">
        <f>'Level 2 2013-14 to 2020-21 cash'!E42/Deflators!$F$2*Deflators!$K$2</f>
        <v>55.470617642589687</v>
      </c>
      <c r="F42" s="9">
        <f>'Level 2 2013-14 to 2020-21 cash'!F42/Deflators!$G$2*Deflators!$K$2</f>
        <v>55.748241157276155</v>
      </c>
      <c r="G42" s="9">
        <f>'Level 2 2013-14 to 2020-21 cash'!G42/Deflators!$H$2*Deflators!$K$2</f>
        <v>59.237756427443408</v>
      </c>
      <c r="H42" s="9">
        <f>'Level 2 2013-14 to 2020-21 cash'!H42/Deflators!$I$2*Deflators!$K$2</f>
        <v>65.160266531718761</v>
      </c>
      <c r="I42" s="9">
        <f>'Level 2 2013-14 to 2020-21 cash'!I42/Deflators!$J$2*Deflators!$K$2</f>
        <v>136.77379015705989</v>
      </c>
    </row>
    <row r="43" spans="1:9" s="24" customFormat="1" ht="15.75">
      <c r="A43" s="136" t="str">
        <f>'Level 2 2013-14 to 2020-21 cash'!A43</f>
        <v>Total Finance &amp; Economy</v>
      </c>
      <c r="B43" s="137">
        <f>'Level 2 2013-14 to 2020-21 cash'!B43/Deflators!$C$2*Deflators!$K$2</f>
        <v>3644.5812979240368</v>
      </c>
      <c r="C43" s="137">
        <f>'Level 2 2013-14 to 2020-21 cash'!C43/Deflators!$D$2*Deflators!$K$2</f>
        <v>4839.8223631479113</v>
      </c>
      <c r="D43" s="137">
        <f>'Level 2 2013-14 to 2020-21 cash'!D43/Deflators!$E$2*Deflators!$K$2</f>
        <v>4632.3724224330908</v>
      </c>
      <c r="E43" s="137">
        <f>'Level 2 2013-14 to 2020-21 cash'!E43/Deflators!$F$2*Deflators!$K$2</f>
        <v>4346.5110741039352</v>
      </c>
      <c r="F43" s="137">
        <f>'Level 2 2013-14 to 2020-21 cash'!F43/Deflators!$G$2*Deflators!$K$2</f>
        <v>5744.9447405289866</v>
      </c>
      <c r="G43" s="137">
        <f>'Level 2 2013-14 to 2020-21 cash'!G43/Deflators!$H$2*Deflators!$K$2</f>
        <v>7213.227538605448</v>
      </c>
      <c r="H43" s="137">
        <f>'Level 2 2013-14 to 2020-21 cash'!H43/Deflators!$I$2*Deflators!$K$2</f>
        <v>5538.6226551960954</v>
      </c>
      <c r="I43" s="137">
        <f>'Level 2 2013-14 to 2020-21 cash'!I43/Deflators!$J$2*Deflators!$K$2</f>
        <v>7649.8961485303425</v>
      </c>
    </row>
    <row r="44" spans="1:9">
      <c r="A44" s="14" t="str">
        <f>'Level 2 2013-14 to 2020-21 cash'!A44</f>
        <v>Learning</v>
      </c>
      <c r="B44" s="9">
        <f>'Level 2 2013-14 to 2020-21 cash'!B44/Deflators!$C$2*Deflators!$K$2</f>
        <v>186.1570967168627</v>
      </c>
      <c r="C44" s="9">
        <f>'Level 2 2013-14 to 2020-21 cash'!C44/Deflators!$D$2*Deflators!$K$2</f>
        <v>181.49044495661565</v>
      </c>
      <c r="D44" s="9">
        <f>'Level 2 2013-14 to 2020-21 cash'!D44/Deflators!$E$2*Deflators!$K$2</f>
        <v>199.00681129399669</v>
      </c>
      <c r="E44" s="9">
        <f>'Level 2 2013-14 to 2020-21 cash'!E44/Deflators!$F$2*Deflators!$K$2</f>
        <v>206.35519828906595</v>
      </c>
      <c r="F44" s="9">
        <f>'Level 2 2013-14 to 2020-21 cash'!F44/Deflators!$G$2*Deflators!$K$2</f>
        <v>235.93452061204377</v>
      </c>
      <c r="G44" s="9">
        <f>'Level 2 2013-14 to 2020-21 cash'!G44/Deflators!$H$2*Deflators!$K$2</f>
        <v>279.15521481284225</v>
      </c>
      <c r="H44" s="9">
        <f>'Level 2 2013-14 to 2020-21 cash'!H44/Deflators!$I$2*Deflators!$K$2</f>
        <v>310.75619794720512</v>
      </c>
      <c r="I44" s="9">
        <f>'Level 2 2013-14 to 2020-21 cash'!I44/Deflators!$J$2*Deflators!$K$2</f>
        <v>380.02652225193259</v>
      </c>
    </row>
    <row r="45" spans="1:9">
      <c r="A45" s="14" t="str">
        <f>'Level 2 2013-14 to 2020-21 cash'!A45</f>
        <v>Children and Families</v>
      </c>
      <c r="B45" s="9">
        <f>'Level 2 2013-14 to 2020-21 cash'!B45/Deflators!$C$2*Deflators!$K$2</f>
        <v>112.04549783524376</v>
      </c>
      <c r="C45" s="9">
        <f>'Level 2 2013-14 to 2020-21 cash'!C45/Deflators!$D$2*Deflators!$K$2</f>
        <v>111.69533123924367</v>
      </c>
      <c r="D45" s="9">
        <f>'Level 2 2013-14 to 2020-21 cash'!D45/Deflators!$E$2*Deflators!$K$2</f>
        <v>102.95439081394626</v>
      </c>
      <c r="E45" s="9">
        <f>'Level 2 2013-14 to 2020-21 cash'!E45/Deflators!$F$2*Deflators!$K$2</f>
        <v>90.688271440014788</v>
      </c>
      <c r="F45" s="9">
        <f>'Level 2 2013-14 to 2020-21 cash'!F45/Deflators!$G$2*Deflators!$K$2</f>
        <v>171.44796387654372</v>
      </c>
      <c r="G45" s="9">
        <f>'Level 2 2013-14 to 2020-21 cash'!G45/Deflators!$H$2*Deflators!$K$2</f>
        <v>144.51408710870808</v>
      </c>
      <c r="H45" s="9">
        <f>'Level 2 2013-14 to 2020-21 cash'!H45/Deflators!$I$2*Deflators!$K$2</f>
        <v>162.42388389125995</v>
      </c>
      <c r="I45" s="9">
        <f>'Level 2 2013-14 to 2020-21 cash'!I45/Deflators!$J$2*Deflators!$K$2</f>
        <v>175.0148280731587</v>
      </c>
    </row>
    <row r="46" spans="1:9">
      <c r="A46" s="14" t="str">
        <f>'Level 2 2013-14 to 2020-21 cash'!A46</f>
        <v>Higher Education Student Support[4]</v>
      </c>
      <c r="B46" s="9">
        <f>'Level 2 2013-14 to 2020-21 cash'!B46/Deflators!$C$2*Deflators!$K$2</f>
        <v>784.43556478174844</v>
      </c>
      <c r="C46" s="9">
        <f>'Level 2 2013-14 to 2020-21 cash'!C46/Deflators!$D$2*Deflators!$K$2</f>
        <v>937.66205012343312</v>
      </c>
      <c r="D46" s="9">
        <f>'Level 2 2013-14 to 2020-21 cash'!D46/Deflators!$E$2*Deflators!$K$2</f>
        <v>1015.8550003105693</v>
      </c>
      <c r="E46" s="9">
        <f>'Level 2 2013-14 to 2020-21 cash'!E46/Deflators!$F$2*Deflators!$K$2</f>
        <v>1020.1867954672632</v>
      </c>
      <c r="F46" s="9">
        <f>'Level 2 2013-14 to 2020-21 cash'!F46/Deflators!$G$2*Deflators!$K$2</f>
        <v>974.48810435635505</v>
      </c>
      <c r="G46" s="9">
        <f>'Level 2 2013-14 to 2020-21 cash'!G46/Deflators!$H$2*Deflators!$K$2</f>
        <v>1718.3289126334223</v>
      </c>
      <c r="H46" s="9">
        <f>'Level 2 2013-14 to 2020-21 cash'!H46/Deflators!$I$2*Deflators!$K$2</f>
        <v>1211.4511992254836</v>
      </c>
      <c r="I46" s="9">
        <f>'Level 2 2013-14 to 2020-21 cash'!I46/Deflators!$J$2*Deflators!$K$2</f>
        <v>1231.1627661559603</v>
      </c>
    </row>
    <row r="47" spans="1:9" s="24" customFormat="1" ht="15.75">
      <c r="A47" s="14" t="str">
        <f>'Level 2 2013-14 to 2020-21 cash'!A47</f>
        <v>Scottish Funding Council</v>
      </c>
      <c r="B47" s="9">
        <f>'Level 2 2013-14 to 2020-21 cash'!B47/Deflators!$C$2*Deflators!$K$2</f>
        <v>1969.752827147483</v>
      </c>
      <c r="C47" s="9">
        <f>'Level 2 2013-14 to 2020-21 cash'!C47/Deflators!$D$2*Deflators!$K$2</f>
        <v>1982.2738267391576</v>
      </c>
      <c r="D47" s="9">
        <f>'Level 2 2013-14 to 2020-21 cash'!D47/Deflators!$E$2*Deflators!$K$2</f>
        <v>1948.4262252587953</v>
      </c>
      <c r="E47" s="9">
        <f>'Level 2 2013-14 to 2020-21 cash'!E47/Deflators!$F$2*Deflators!$K$2</f>
        <v>2003.6932230816171</v>
      </c>
      <c r="F47" s="9">
        <f>'Level 2 2013-14 to 2020-21 cash'!F47/Deflators!$G$2*Deflators!$K$2</f>
        <v>1819.8924836521123</v>
      </c>
      <c r="G47" s="9">
        <f>'Level 2 2013-14 to 2020-21 cash'!G47/Deflators!$H$2*Deflators!$K$2</f>
        <v>2186.0468026676872</v>
      </c>
      <c r="H47" s="9">
        <f>'Level 2 2013-14 to 2020-21 cash'!H47/Deflators!$I$2*Deflators!$K$2</f>
        <v>2250.4131075344822</v>
      </c>
      <c r="I47" s="9">
        <f>'Level 2 2013-14 to 2020-21 cash'!I47/Deflators!$J$2*Deflators!$K$2</f>
        <v>2041.7734426060447</v>
      </c>
    </row>
    <row r="48" spans="1:9">
      <c r="A48" s="14" t="str">
        <f>'Level 2 2013-14 to 2020-21 cash'!A48</f>
        <v>Advanced Learning and Science</v>
      </c>
      <c r="B48" s="9">
        <f>'Level 2 2013-14 to 2020-21 cash'!B48/Deflators!$C$2*Deflators!$K$2</f>
        <v>311.43262721185835</v>
      </c>
      <c r="C48" s="9">
        <f>'Level 2 2013-14 to 2020-21 cash'!C48/Deflators!$D$2*Deflators!$K$2</f>
        <v>6.9447874345643736</v>
      </c>
      <c r="D48" s="9">
        <f>'Level 2 2013-14 to 2020-21 cash'!D48/Deflators!$E$2*Deflators!$K$2</f>
        <v>5.5215762671166715</v>
      </c>
      <c r="E48" s="9">
        <f>'Level 2 2013-14 to 2020-21 cash'!E48/Deflators!$F$2*Deflators!$K$2</f>
        <v>5.0632409612911484</v>
      </c>
      <c r="F48" s="9">
        <f>'Level 2 2013-14 to 2020-21 cash'!F48/Deflators!$G$2*Deflators!$K$2</f>
        <v>5.6411910694862772</v>
      </c>
      <c r="G48" s="9">
        <f>'Level 2 2013-14 to 2020-21 cash'!G48/Deflators!$H$2*Deflators!$K$2</f>
        <v>6.2926554446734748</v>
      </c>
      <c r="H48" s="9">
        <f>'Level 2 2013-14 to 2020-21 cash'!H48/Deflators!$I$2*Deflators!$K$2</f>
        <v>10.913020248401679</v>
      </c>
      <c r="I48" s="9">
        <f>'Level 2 2013-14 to 2020-21 cash'!I48/Deflators!$J$2*Deflators!$K$2</f>
        <v>15.097760424018231</v>
      </c>
    </row>
    <row r="49" spans="1:9">
      <c r="A49" s="14" t="str">
        <f>'Level 2 2013-14 to 2020-21 cash'!A49</f>
        <v>Early Learning &amp; Childcare Programme</v>
      </c>
      <c r="B49" s="9" t="s">
        <v>54</v>
      </c>
      <c r="C49" s="9" t="s">
        <v>54</v>
      </c>
      <c r="D49" s="9" t="s">
        <v>54</v>
      </c>
      <c r="E49" s="9" t="s">
        <v>54</v>
      </c>
      <c r="F49" s="9" t="s">
        <v>54</v>
      </c>
      <c r="G49" s="9">
        <f>'Level 2 2013-14 to 2020-21 cash'!G49/Deflators!$H$2*Deflators!$K$2</f>
        <v>8.354042573100994</v>
      </c>
      <c r="H49" s="9">
        <f>'Level 2 2013-14 to 2020-21 cash'!H49/Deflators!$I$2*Deflators!$K$2</f>
        <v>6.6749541325175308</v>
      </c>
      <c r="I49" s="9">
        <f>'Level 2 2013-14 to 2020-21 cash'!I49/Deflators!$J$2*Deflators!$K$2</f>
        <v>27.613009196559663</v>
      </c>
    </row>
    <row r="50" spans="1:9">
      <c r="A50" s="14" t="str">
        <f>'Level 2 2013-14 to 2020-21 cash'!A50</f>
        <v>Skills &amp; Training**</v>
      </c>
      <c r="B50" s="9" t="s">
        <v>54</v>
      </c>
      <c r="C50" s="9">
        <f>'Level 2 2013-14 to 2020-21 cash'!C50/Deflators!$D$2*Deflators!$K$2</f>
        <v>273.8561178363218</v>
      </c>
      <c r="D50" s="9">
        <f>'Level 2 2013-14 to 2020-21 cash'!D50/Deflators!$E$2*Deflators!$K$2</f>
        <v>293.56380486836969</v>
      </c>
      <c r="E50" s="9">
        <f>'Level 2 2013-14 to 2020-21 cash'!E50/Deflators!$F$2*Deflators!$K$2</f>
        <v>256.65005850455799</v>
      </c>
      <c r="F50" s="9">
        <f>'Level 2 2013-14 to 2020-21 cash'!F50/Deflators!$G$2*Deflators!$K$2</f>
        <v>265.35720344505063</v>
      </c>
      <c r="G50" s="9">
        <f>'Level 2 2013-14 to 2020-21 cash'!G50/Deflators!$H$2*Deflators!$K$2</f>
        <v>272.32008907121417</v>
      </c>
      <c r="H50" s="9">
        <f>'Level 2 2013-14 to 2020-21 cash'!H50/Deflators!$I$2*Deflators!$K$2</f>
        <v>277.59333059041165</v>
      </c>
      <c r="I50" s="9">
        <f>'Level 2 2013-14 to 2020-21 cash'!I50/Deflators!$J$2*Deflators!$K$2</f>
        <v>269.37583072327266</v>
      </c>
    </row>
    <row r="51" spans="1:9" s="24" customFormat="1" ht="15.75">
      <c r="A51" s="136" t="str">
        <f>'Level 2 2013-14 to 2020-21 cash'!A51</f>
        <v>Total Education &amp; Skills</v>
      </c>
      <c r="B51" s="137">
        <f>'Level 2 2013-14 to 2020-21 cash'!B51/Deflators!$C$2*Deflators!$K$2</f>
        <v>3363.8236136931964</v>
      </c>
      <c r="C51" s="137">
        <f>'Level 2 2013-14 to 2020-21 cash'!C51/Deflators!$D$2*Deflators!$K$2</f>
        <v>3493.9225583293364</v>
      </c>
      <c r="D51" s="137">
        <f>'Level 2 2013-14 to 2020-21 cash'!D51/Deflators!$E$2*Deflators!$K$2</f>
        <v>3565.3278088127945</v>
      </c>
      <c r="E51" s="137">
        <f>'Level 2 2013-14 to 2020-21 cash'!E51/Deflators!$F$2*Deflators!$K$2</f>
        <v>3582.6367877438106</v>
      </c>
      <c r="F51" s="137">
        <f>'Level 2 2013-14 to 2020-21 cash'!F51/Deflators!$G$2*Deflators!$K$2</f>
        <v>3472.7614670115918</v>
      </c>
      <c r="G51" s="137">
        <f>'Level 2 2013-14 to 2020-21 cash'!G51/Deflators!$H$2*Deflators!$K$2</f>
        <v>4615.0118043116481</v>
      </c>
      <c r="H51" s="137">
        <f>'Level 2 2013-14 to 2020-21 cash'!H51/Deflators!$I$2*Deflators!$K$2</f>
        <v>4230.2256935697615</v>
      </c>
      <c r="I51" s="137">
        <f>'Level 2 2013-14 to 2020-21 cash'!I51/Deflators!$J$2*Deflators!$K$2</f>
        <v>4140.2628141733676</v>
      </c>
    </row>
    <row r="52" spans="1:9">
      <c r="A52" s="14" t="str">
        <f>'Level 2 2013-14 to 2020-21 cash'!A52</f>
        <v>Community Justice Services</v>
      </c>
      <c r="B52" s="9">
        <f>'Level 2 2013-14 to 2020-21 cash'!B52/Deflators!$C$2*Deflators!$K$2</f>
        <v>32.548221941690457</v>
      </c>
      <c r="C52" s="9">
        <f>'Level 2 2013-14 to 2020-21 cash'!C52/Deflators!$D$2*Deflators!$K$2</f>
        <v>32.756247399695297</v>
      </c>
      <c r="D52" s="9">
        <f>'Level 2 2013-14 to 2020-21 cash'!D52/Deflators!$E$2*Deflators!$K$2</f>
        <v>37.500705480834057</v>
      </c>
      <c r="E52" s="9">
        <f>'Level 2 2013-14 to 2020-21 cash'!E52/Deflators!$F$2*Deflators!$K$2</f>
        <v>28.129116451617492</v>
      </c>
      <c r="F52" s="9">
        <f>'Level 2 2013-14 to 2020-21 cash'!F52/Deflators!$G$2*Deflators!$K$2</f>
        <v>28.869624885018013</v>
      </c>
      <c r="G52" s="9">
        <f>'Level 2 2013-14 to 2020-21 cash'!G52/Deflators!$H$2*Deflators!$K$2</f>
        <v>31.897253460931061</v>
      </c>
      <c r="H52" s="9">
        <f>'Level 2 2013-14 to 2020-21 cash'!H52/Deflators!$I$2*Deflators!$K$2</f>
        <v>34.116432232867389</v>
      </c>
      <c r="I52" s="9">
        <f>'Level 2 2013-14 to 2020-21 cash'!I52/Deflators!$J$2*Deflators!$K$2</f>
        <v>38.042383173677514</v>
      </c>
    </row>
    <row r="53" spans="1:9">
      <c r="A53" s="14" t="str">
        <f>'Level 2 2013-14 to 2020-21 cash'!A53</f>
        <v>Judiciary</v>
      </c>
      <c r="B53" s="9">
        <f>'Level 2 2013-14 to 2020-21 cash'!B53/Deflators!$C$2*Deflators!$K$2</f>
        <v>59.359527066320368</v>
      </c>
      <c r="C53" s="9">
        <f>'Level 2 2013-14 to 2020-21 cash'!C53/Deflators!$D$2*Deflators!$K$2</f>
        <v>61.692861710380178</v>
      </c>
      <c r="D53" s="9">
        <f>'Level 2 2013-14 to 2020-21 cash'!D53/Deflators!$E$2*Deflators!$K$2</f>
        <v>47.048431109389966</v>
      </c>
      <c r="E53" s="9">
        <f>'Level 2 2013-14 to 2020-21 cash'!E53/Deflators!$F$2*Deflators!$K$2</f>
        <v>34.992620865812164</v>
      </c>
      <c r="F53" s="9">
        <f>'Level 2 2013-14 to 2020-21 cash'!F53/Deflators!$G$2*Deflators!$K$2</f>
        <v>36.391212977666378</v>
      </c>
      <c r="G53" s="9">
        <f>'Level 2 2013-14 to 2020-21 cash'!G53/Deflators!$H$2*Deflators!$K$2</f>
        <v>37.213462371086237</v>
      </c>
      <c r="H53" s="9">
        <f>'Level 2 2013-14 to 2020-21 cash'!H53/Deflators!$I$2*Deflators!$K$2</f>
        <v>38.460450001648631</v>
      </c>
      <c r="I53" s="9">
        <f>'Level 2 2013-14 to 2020-21 cash'!I53/Deflators!$J$2*Deflators!$K$2</f>
        <v>35.559198893411363</v>
      </c>
    </row>
    <row r="54" spans="1:9">
      <c r="A54" s="14" t="str">
        <f>'Level 2 2013-14 to 2020-21 cash'!A54</f>
        <v>Criminal Injuries Compensation</v>
      </c>
      <c r="B54" s="9">
        <f>'Level 2 2013-14 to 2020-21 cash'!B54/Deflators!$C$2*Deflators!$K$2</f>
        <v>24.001386683620662</v>
      </c>
      <c r="C54" s="9">
        <f>'Level 2 2013-14 to 2020-21 cash'!C54/Deflators!$D$2*Deflators!$K$2</f>
        <v>20.255630017479422</v>
      </c>
      <c r="D54" s="9">
        <f>'Level 2 2013-14 to 2020-21 cash'!D54/Deflators!$E$2*Deflators!$K$2</f>
        <v>20.130746807196196</v>
      </c>
      <c r="E54" s="9">
        <f>'Level 2 2013-14 to 2020-21 cash'!E54/Deflators!$F$2*Deflators!$K$2</f>
        <v>19.577865050325777</v>
      </c>
      <c r="F54" s="9">
        <f>'Level 2 2013-14 to 2020-21 cash'!F54/Deflators!$G$2*Deflators!$K$2</f>
        <v>15.04317618529674</v>
      </c>
      <c r="G54" s="9">
        <f>'Level 2 2013-14 to 2020-21 cash'!G54/Deflators!$H$2*Deflators!$K$2</f>
        <v>18.443990096456737</v>
      </c>
      <c r="H54" s="9">
        <f>'Level 2 2013-14 to 2020-21 cash'!H54/Deflators!$I$2*Deflators!$K$2</f>
        <v>16.104651240359757</v>
      </c>
      <c r="I54" s="9">
        <f>'Level 2 2013-14 to 2020-21 cash'!I54/Deflators!$J$2*Deflators!$K$2</f>
        <v>21.156730067867652</v>
      </c>
    </row>
    <row r="55" spans="1:9">
      <c r="A55" s="14" t="str">
        <f>'Level 2 2013-14 to 2020-21 cash'!A55</f>
        <v>Legal Aid</v>
      </c>
      <c r="B55" s="9">
        <f>'Level 2 2013-14 to 2020-21 cash'!B55/Deflators!$C$2*Deflators!$K$2</f>
        <v>194.58685203989043</v>
      </c>
      <c r="C55" s="9">
        <f>'Level 2 2013-14 to 2020-21 cash'!C55/Deflators!$D$2*Deflators!$K$2</f>
        <v>179.98574101246001</v>
      </c>
      <c r="D55" s="9">
        <f>'Level 2 2013-14 to 2020-21 cash'!D55/Deflators!$E$2*Deflators!$K$2</f>
        <v>167.6028462747706</v>
      </c>
      <c r="E55" s="9">
        <f>'Level 2 2013-14 to 2020-21 cash'!E55/Deflators!$F$2*Deflators!$K$2</f>
        <v>165.06165533809144</v>
      </c>
      <c r="F55" s="9">
        <f>'Level 2 2013-14 to 2020-21 cash'!F55/Deflators!$G$2*Deflators!$K$2</f>
        <v>155.85172974325818</v>
      </c>
      <c r="G55" s="9">
        <f>'Level 2 2013-14 to 2020-21 cash'!G55/Deflators!$H$2*Deflators!$K$2</f>
        <v>147.11794453409021</v>
      </c>
      <c r="H55" s="9">
        <f>'Level 2 2013-14 to 2020-21 cash'!H55/Deflators!$I$2*Deflators!$K$2</f>
        <v>168.03932149480642</v>
      </c>
      <c r="I55" s="9">
        <f>'Level 2 2013-14 to 2020-21 cash'!I55/Deflators!$J$2*Deflators!$K$2</f>
        <v>133.09867742226601</v>
      </c>
    </row>
    <row r="56" spans="1:9">
      <c r="A56" s="14" t="str">
        <f>'Level 2 2013-14 to 2020-21 cash'!A56</f>
        <v>Scottish Police Authority (SPA)</v>
      </c>
      <c r="B56" s="9">
        <f>'Level 2 2013-14 to 2020-21 cash'!B56/Deflators!$C$2*Deflators!$K$2</f>
        <v>1404.8421405695822</v>
      </c>
      <c r="C56" s="9">
        <f>'Level 2 2013-14 to 2020-21 cash'!C56/Deflators!$D$2*Deflators!$K$2</f>
        <v>1334.6723984660298</v>
      </c>
      <c r="D56" s="9">
        <f>'Level 2 2013-14 to 2020-21 cash'!D56/Deflators!$E$2*Deflators!$K$2</f>
        <v>1342.7783284594354</v>
      </c>
      <c r="E56" s="9">
        <f>'Level 2 2013-14 to 2020-21 cash'!E56/Deflators!$F$2*Deflators!$K$2</f>
        <v>1285.1630724415002</v>
      </c>
      <c r="F56" s="9">
        <f>'Level 2 2013-14 to 2020-21 cash'!F56/Deflators!$G$2*Deflators!$K$2</f>
        <v>1329.8831417339904</v>
      </c>
      <c r="G56" s="9">
        <f>'Level 2 2013-14 to 2020-21 cash'!G56/Deflators!$H$2*Deflators!$K$2</f>
        <v>1377.4405780271454</v>
      </c>
      <c r="H56" s="9">
        <f>'Level 2 2013-14 to 2020-21 cash'!H56/Deflators!$I$2*Deflators!$K$2</f>
        <v>1392.0987674150451</v>
      </c>
      <c r="I56" s="9">
        <f>'Level 2 2013-14 to 2020-21 cash'!I56/Deflators!$J$2*Deflators!$K$2</f>
        <v>1258.4777932388881</v>
      </c>
    </row>
    <row r="57" spans="1:9">
      <c r="A57" s="14" t="str">
        <f>'Level 2 2013-14 to 2020-21 cash'!A57</f>
        <v>Scottish Fire and Rescue Service</v>
      </c>
      <c r="B57" s="9">
        <f>'Level 2 2013-14 to 2020-21 cash'!B57/Deflators!$C$2*Deflators!$K$2</f>
        <v>354.28388343724941</v>
      </c>
      <c r="C57" s="9">
        <f>'Level 2 2013-14 to 2020-21 cash'!C57/Deflators!$D$2*Deflators!$K$2</f>
        <v>356.73058122212331</v>
      </c>
      <c r="D57" s="9">
        <f>'Level 2 2013-14 to 2020-21 cash'!D57/Deflators!$E$2*Deflators!$K$2</f>
        <v>354.07107812885658</v>
      </c>
      <c r="E57" s="9">
        <f>'Level 2 2013-14 to 2020-21 cash'!E57/Deflators!$F$2*Deflators!$K$2</f>
        <v>362.75308576005915</v>
      </c>
      <c r="F57" s="9">
        <f>'Level 2 2013-14 to 2020-21 cash'!F57/Deflators!$G$2*Deflators!$K$2</f>
        <v>356.39054168401543</v>
      </c>
      <c r="G57" s="9">
        <f>'Level 2 2013-14 to 2020-21 cash'!G57/Deflators!$H$2*Deflators!$K$2</f>
        <v>351.73774054536904</v>
      </c>
      <c r="H57" s="9">
        <f>'Level 2 2013-14 to 2020-21 cash'!H57/Deflators!$I$2*Deflators!$K$2</f>
        <v>360.12966819725534</v>
      </c>
      <c r="I57" s="9">
        <f>'Level 2 2013-14 to 2020-21 cash'!I57/Deflators!$J$2*Deflators!$K$2</f>
        <v>333.14400304050753</v>
      </c>
    </row>
    <row r="58" spans="1:9">
      <c r="A58" s="14" t="str">
        <f>'Level 2 2013-14 to 2020-21 cash'!A58</f>
        <v>Miscellaneous</v>
      </c>
      <c r="B58" s="9">
        <f>'Level 2 2013-14 to 2020-21 cash'!B58/Deflators!$C$2*Deflators!$K$2</f>
        <v>38.636378563877159</v>
      </c>
      <c r="C58" s="9">
        <f>'Level 2 2013-14 to 2020-21 cash'!C58/Deflators!$D$2*Deflators!$K$2</f>
        <v>33.219233228666255</v>
      </c>
      <c r="D58" s="9">
        <f>'Level 2 2013-14 to 2020-21 cash'!D58/Deflators!$E$2*Deflators!$K$2</f>
        <v>33.819654636089609</v>
      </c>
      <c r="E58" s="9">
        <f>'Level 2 2013-14 to 2020-21 cash'!E58/Deflators!$F$2*Deflators!$K$2</f>
        <v>41.743608814200364</v>
      </c>
      <c r="F58" s="9">
        <f>'Level 2 2013-14 to 2020-21 cash'!F58/Deflators!$G$2*Deflators!$K$2</f>
        <v>28.869624885018013</v>
      </c>
      <c r="G58" s="9">
        <f>'Level 2 2013-14 to 2020-21 cash'!G58/Deflators!$H$2*Deflators!$K$2</f>
        <v>33.524664351794897</v>
      </c>
      <c r="H58" s="9">
        <f>'Level 2 2013-14 to 2020-21 cash'!H58/Deflators!$I$2*Deflators!$K$2</f>
        <v>46.194920663137204</v>
      </c>
      <c r="I58" s="9">
        <f>'Level 2 2013-14 to 2020-21 cash'!I58/Deflators!$J$2*Deflators!$K$2</f>
        <v>45.491936014475982</v>
      </c>
    </row>
    <row r="59" spans="1:9" s="24" customFormat="1" ht="15.75">
      <c r="A59" s="14" t="str">
        <f>'Level 2 2013-14 to 2020-21 cash'!A59</f>
        <v>Police Central Government</v>
      </c>
      <c r="B59" s="9">
        <f>'Level 2 2013-14 to 2020-21 cash'!B59/Deflators!$C$2*Deflators!$K$2</f>
        <v>53.154290509091616</v>
      </c>
      <c r="C59" s="9">
        <f>'Level 2 2013-14 to 2020-21 cash'!C59/Deflators!$D$2*Deflators!$K$2</f>
        <v>27.200417452043798</v>
      </c>
      <c r="D59" s="9">
        <f>'Level 2 2013-14 to 2020-21 cash'!D59/Deflators!$E$2*Deflators!$K$2</f>
        <v>29.793505274650368</v>
      </c>
      <c r="E59" s="9">
        <f>'Level 2 2013-14 to 2020-21 cash'!E59/Deflators!$F$2*Deflators!$K$2</f>
        <v>30.041896370327482</v>
      </c>
      <c r="F59" s="9">
        <f>'Level 2 2013-14 to 2020-21 cash'!F59/Deflators!$G$2*Deflators!$K$2</f>
        <v>60.725762689175816</v>
      </c>
      <c r="G59" s="9">
        <f>'Level 2 2013-14 to 2020-21 cash'!G59/Deflators!$H$2*Deflators!$K$2</f>
        <v>65.964388109680556</v>
      </c>
      <c r="H59" s="9">
        <f>'Level 2 2013-14 to 2020-21 cash'!H59/Deflators!$I$2*Deflators!$K$2</f>
        <v>66.961444630969524</v>
      </c>
      <c r="I59" s="9">
        <f>'Level 2 2013-14 to 2020-21 cash'!I59/Deflators!$J$2*Deflators!$K$2</f>
        <v>74.892837892827288</v>
      </c>
    </row>
    <row r="60" spans="1:9">
      <c r="A60" s="14" t="str">
        <f>'Level 2 2013-14 to 2020-21 cash'!A60</f>
        <v>Safer and Stronger Communities</v>
      </c>
      <c r="B60" s="9">
        <f>'Level 2 2013-14 to 2020-21 cash'!B60/Deflators!$C$2*Deflators!$K$2</f>
        <v>3.3953181162195083</v>
      </c>
      <c r="C60" s="9">
        <f>'Level 2 2013-14 to 2020-21 cash'!C60/Deflators!$D$2*Deflators!$K$2</f>
        <v>4.3983653752241034</v>
      </c>
      <c r="D60" s="9">
        <f>'Level 2 2013-14 to 2020-21 cash'!D60/Deflators!$E$2*Deflators!$K$2</f>
        <v>7.1320360116923665</v>
      </c>
      <c r="E60" s="9">
        <f>'Level 2 2013-14 to 2020-21 cash'!E60/Deflators!$F$2*Deflators!$K$2</f>
        <v>4.2756257006458593</v>
      </c>
      <c r="F60" s="9">
        <f>'Level 2 2013-14 to 2020-21 cash'!F60/Deflators!$G$2*Deflators!$K$2</f>
        <v>4.8669099423018878</v>
      </c>
      <c r="G60" s="9">
        <f>'Level 2 2013-14 to 2020-21 cash'!G60/Deflators!$H$2*Deflators!$K$2</f>
        <v>5.3162089101551775</v>
      </c>
      <c r="H60" s="9">
        <f>'Level 2 2013-14 to 2020-21 cash'!H60/Deflators!$I$2*Deflators!$K$2</f>
        <v>10.70111694260747</v>
      </c>
      <c r="I60" s="9">
        <f>'Level 2 2013-14 to 2020-21 cash'!I60/Deflators!$J$2*Deflators!$K$2</f>
        <v>10.926010833171089</v>
      </c>
    </row>
    <row r="61" spans="1:9">
      <c r="A61" s="14" t="str">
        <f>'Level 2 2013-14 to 2020-21 cash'!A61</f>
        <v>Police and Fire Pensions</v>
      </c>
      <c r="B61" s="9">
        <f>'Level 2 2013-14 to 2020-21 cash'!B61/Deflators!$C$2*Deflators!$K$2</f>
        <v>383.31970732767826</v>
      </c>
      <c r="C61" s="9">
        <f>'Level 2 2013-14 to 2020-21 cash'!C61/Deflators!$D$2*Deflators!$K$2</f>
        <v>552.5735868768387</v>
      </c>
      <c r="D61" s="9">
        <f>'Level 2 2013-14 to 2020-21 cash'!D61/Deflators!$E$2*Deflators!$K$2</f>
        <v>359.24755587927842</v>
      </c>
      <c r="E61" s="9">
        <f>'Level 2 2013-14 to 2020-21 cash'!E61/Deflators!$F$2*Deflators!$K$2</f>
        <v>418.89880219748778</v>
      </c>
      <c r="F61" s="9">
        <f>'Level 2 2013-14 to 2020-21 cash'!F61/Deflators!$G$2*Deflators!$K$2</f>
        <v>449.19366535654467</v>
      </c>
      <c r="G61" s="9">
        <f>'Level 2 2013-14 to 2020-21 cash'!G61/Deflators!$H$2*Deflators!$K$2</f>
        <v>461.31674053020021</v>
      </c>
      <c r="H61" s="9">
        <f>'Level 2 2013-14 to 2020-21 cash'!H61/Deflators!$I$2*Deflators!$K$2</f>
        <v>522.87140704720662</v>
      </c>
      <c r="I61" s="9">
        <f>'Level 2 2013-14 to 2020-21 cash'!I61/Deflators!$J$2*Deflators!$K$2</f>
        <v>455.51532437202377</v>
      </c>
    </row>
    <row r="62" spans="1:9">
      <c r="A62" s="14" t="str">
        <f>'Level 2 2013-14 to 2020-21 cash'!A62</f>
        <v>Scottish Courts and Tribunals Service</v>
      </c>
      <c r="B62" s="9">
        <f>'Level 2 2013-14 to 2020-21 cash'!B62/Deflators!$C$2*Deflators!$K$2</f>
        <v>102.56202309683755</v>
      </c>
      <c r="C62" s="9">
        <f>'Level 2 2013-14 to 2020-21 cash'!C62/Deflators!$D$2*Deflators!$K$2</f>
        <v>85.536631902384542</v>
      </c>
      <c r="D62" s="9">
        <f>'Level 2 2013-14 to 2020-21 cash'!D62/Deflators!$E$2*Deflators!$K$2</f>
        <v>106.86550733648724</v>
      </c>
      <c r="E62" s="9">
        <f>'Level 2 2013-14 to 2020-21 cash'!E62/Deflators!$F$2*Deflators!$K$2</f>
        <v>121.63029953679404</v>
      </c>
      <c r="F62" s="9">
        <f>'Level 2 2013-14 to 2020-21 cash'!F62/Deflators!$G$2*Deflators!$K$2</f>
        <v>119.90296312398286</v>
      </c>
      <c r="G62" s="9">
        <f>'Level 2 2013-14 to 2020-21 cash'!G62/Deflators!$H$2*Deflators!$K$2</f>
        <v>142.88667621784424</v>
      </c>
      <c r="H62" s="9">
        <f>'Level 2 2013-14 to 2020-21 cash'!H62/Deflators!$I$2*Deflators!$K$2</f>
        <v>149.49778223781328</v>
      </c>
      <c r="I62" s="9">
        <f>'Level 2 2013-14 to 2020-21 cash'!I62/Deflators!$J$2*Deflators!$K$2</f>
        <v>144.32267036906902</v>
      </c>
    </row>
    <row r="63" spans="1:9">
      <c r="A63" s="14" t="str">
        <f>'Level 2 2013-14 to 2020-21 cash'!A63</f>
        <v>Scottish Prison Service</v>
      </c>
      <c r="B63" s="9">
        <f>'Level 2 2013-14 to 2020-21 cash'!B63/Deflators!$C$2*Deflators!$K$2</f>
        <v>348.66404655523093</v>
      </c>
      <c r="C63" s="9">
        <f>'Level 2 2013-14 to 2020-21 cash'!C63/Deflators!$D$2*Deflators!$K$2</f>
        <v>390.99153256597424</v>
      </c>
      <c r="D63" s="9">
        <f>'Level 2 2013-14 to 2020-21 cash'!D63/Deflators!$E$2*Deflators!$K$2</f>
        <v>382.13909082003295</v>
      </c>
      <c r="E63" s="9">
        <f>'Level 2 2013-14 to 2020-21 cash'!E63/Deflators!$F$2*Deflators!$K$2</f>
        <v>372.99208414844799</v>
      </c>
      <c r="F63" s="9">
        <f>'Level 2 2013-14 to 2020-21 cash'!F63/Deflators!$G$2*Deflators!$K$2</f>
        <v>377.51735529718957</v>
      </c>
      <c r="G63" s="9">
        <f>'Level 2 2013-14 to 2020-21 cash'!G63/Deflators!$H$2*Deflators!$K$2</f>
        <v>379.40372569005416</v>
      </c>
      <c r="H63" s="9">
        <f>'Level 2 2013-14 to 2020-21 cash'!H63/Deflators!$I$2*Deflators!$K$2</f>
        <v>395.51752026488805</v>
      </c>
      <c r="I63" s="9">
        <f>'Level 2 2013-14 to 2020-21 cash'!I63/Deflators!$J$2*Deflators!$K$2</f>
        <v>411.61262629691811</v>
      </c>
    </row>
    <row r="64" spans="1:9" s="24" customFormat="1" ht="15.75">
      <c r="A64" s="136" t="str">
        <f>'Level 2 2013-14 to 2020-21 cash'!A64</f>
        <v>Total Justice &amp; Veterans</v>
      </c>
      <c r="B64" s="137">
        <f>'Level 2 2013-14 to 2020-21 cash'!B64/Deflators!$C$2*Deflators!$K$2</f>
        <v>2999.3537759072888</v>
      </c>
      <c r="C64" s="137">
        <f>'Level 2 2013-14 to 2020-21 cash'!C64/Deflators!$D$2*Deflators!$K$2</f>
        <v>3080.0132272292994</v>
      </c>
      <c r="D64" s="137">
        <f>'Level 2 2013-14 to 2020-21 cash'!D64/Deflators!$E$2*Deflators!$K$2</f>
        <v>2888.1294862187137</v>
      </c>
      <c r="E64" s="137">
        <f>'Level 2 2013-14 to 2020-21 cash'!E64/Deflators!$F$2*Deflators!$K$2</f>
        <v>2885.2597326753098</v>
      </c>
      <c r="F64" s="137">
        <f>'Level 2 2013-14 to 2020-21 cash'!F64/Deflators!$G$2*Deflators!$K$2</f>
        <v>2963.5057085034578</v>
      </c>
      <c r="G64" s="137">
        <f>'Level 2 2013-14 to 2020-21 cash'!G64/Deflators!$H$2*Deflators!$K$2</f>
        <v>3052.2633728448081</v>
      </c>
      <c r="H64" s="137">
        <f>'Level 2 2013-14 to 2020-21 cash'!H64/Deflators!$I$2*Deflators!$K$2</f>
        <v>3200.6934823686051</v>
      </c>
      <c r="I64" s="137">
        <f>'Level 2 2013-14 to 2020-21 cash'!I64/Deflators!$J$2*Deflators!$K$2</f>
        <v>2962.2401916151034</v>
      </c>
    </row>
    <row r="65" spans="1:9">
      <c r="A65" s="14" t="str">
        <f>'Level 2 2013-14 to 2020-21 cash'!A65</f>
        <v>Energy</v>
      </c>
      <c r="B65" s="9">
        <f>'Level 2 2013-14 to 2020-21 cash'!B65/Deflators!$C$2*Deflators!$K$2</f>
        <v>45.661174666400285</v>
      </c>
      <c r="C65" s="9">
        <f>'Level 2 2013-14 to 2020-21 cash'!C65/Deflators!$D$2*Deflators!$K$2</f>
        <v>61.924354624865671</v>
      </c>
      <c r="D65" s="9">
        <f>'Level 2 2013-14 to 2020-21 cash'!D65/Deflators!$E$2*Deflators!$K$2</f>
        <v>47.85366098167782</v>
      </c>
      <c r="E65" s="9">
        <f>'Level 2 2013-14 to 2020-21 cash'!E65/Deflators!$F$2*Deflators!$K$2</f>
        <v>40.730960621942131</v>
      </c>
      <c r="F65" s="9">
        <f>'Level 2 2013-14 to 2020-21 cash'!F65/Deflators!$G$2*Deflators!$K$2</f>
        <v>37.386717284046313</v>
      </c>
      <c r="G65" s="9">
        <f>'Level 2 2013-14 to 2020-21 cash'!G65/Deflators!$H$2*Deflators!$K$2</f>
        <v>97.102183154875178</v>
      </c>
      <c r="H65" s="9">
        <f>'Level 2 2013-14 to 2020-21 cash'!H65/Deflators!$I$2*Deflators!$K$2</f>
        <v>66.007879754895583</v>
      </c>
      <c r="I65" s="9">
        <f>'Level 2 2013-14 to 2020-21 cash'!I65/Deflators!$J$2*Deflators!$K$2</f>
        <v>169.25384054294122</v>
      </c>
    </row>
    <row r="66" spans="1:9">
      <c r="A66" s="14" t="str">
        <f>'Level 2 2013-14 to 2020-21 cash'!A66</f>
        <v>Rail Services</v>
      </c>
      <c r="B66" s="9">
        <f>'Level 2 2013-14 to 2020-21 cash'!B66/Deflators!$C$2*Deflators!$K$2</f>
        <v>981.12985565239592</v>
      </c>
      <c r="C66" s="9">
        <f>'Level 2 2013-14 to 2020-21 cash'!C66/Deflators!$D$2*Deflators!$K$2</f>
        <v>819.83215665032424</v>
      </c>
      <c r="D66" s="9">
        <f>'Level 2 2013-14 to 2020-21 cash'!D66/Deflators!$E$2*Deflators!$K$2</f>
        <v>861.13583199240418</v>
      </c>
      <c r="E66" s="9">
        <f>'Level 2 2013-14 to 2020-21 cash'!E66/Deflators!$F$2*Deflators!$K$2</f>
        <v>830.25900118594188</v>
      </c>
      <c r="F66" s="9">
        <f>'Level 2 2013-14 to 2020-21 cash'!F66/Deflators!$G$2*Deflators!$K$2</f>
        <v>858.34593527869652</v>
      </c>
      <c r="G66" s="9">
        <f>'Level 2 2013-14 to 2020-21 cash'!G66/Deflators!$H$2*Deflators!$K$2</f>
        <v>854.28222364411977</v>
      </c>
      <c r="H66" s="9">
        <f>'Level 2 2013-14 to 2020-21 cash'!H66/Deflators!$I$2*Deflators!$K$2</f>
        <v>1056.0201244254324</v>
      </c>
      <c r="I66" s="9">
        <f>'Level 2 2013-14 to 2020-21 cash'!I66/Deflators!$J$2*Deflators!$K$2</f>
        <v>1570.3657388403174</v>
      </c>
    </row>
    <row r="67" spans="1:9">
      <c r="A67" s="14" t="str">
        <f>'Level 2 2013-14 to 2020-21 cash'!A67</f>
        <v>Concessionary Fares and Bus Services</v>
      </c>
      <c r="B67" s="9">
        <f>'Level 2 2013-14 to 2020-21 cash'!B67/Deflators!$C$2*Deflators!$K$2</f>
        <v>288.83619974874233</v>
      </c>
      <c r="C67" s="9">
        <f>'Level 2 2013-14 to 2020-21 cash'!C67/Deflators!$D$2*Deflators!$K$2</f>
        <v>292.49129745240288</v>
      </c>
      <c r="D67" s="9">
        <f>'Level 2 2013-14 to 2020-21 cash'!D67/Deflators!$E$2*Deflators!$K$2</f>
        <v>290.34288537921833</v>
      </c>
      <c r="E67" s="9">
        <f>'Level 2 2013-14 to 2020-21 cash'!E67/Deflators!$F$2*Deflators!$K$2</f>
        <v>281.51619744778787</v>
      </c>
      <c r="F67" s="9">
        <f>'Level 2 2013-14 to 2020-21 cash'!F67/Deflators!$G$2*Deflators!$K$2</f>
        <v>280.06854486155402</v>
      </c>
      <c r="G67" s="9">
        <f>'Level 2 2013-14 to 2020-21 cash'!G67/Deflators!$H$2*Deflators!$K$2</f>
        <v>285.77335243568848</v>
      </c>
      <c r="H67" s="9">
        <f>'Level 2 2013-14 to 2020-21 cash'!H67/Deflators!$I$2*Deflators!$K$2</f>
        <v>292.10870703731484</v>
      </c>
      <c r="I67" s="9">
        <f>'Level 2 2013-14 to 2020-21 cash'!I67/Deflators!$J$2*Deflators!$K$2</f>
        <v>400.09065123648315</v>
      </c>
    </row>
    <row r="68" spans="1:9">
      <c r="A68" s="14" t="str">
        <f>'Level 2 2013-14 to 2020-21 cash'!A68</f>
        <v>Active Travel, Low Carbon and Other Transport Policy</v>
      </c>
      <c r="B68" s="9">
        <f>'Level 2 2013-14 to 2020-21 cash'!B68/Deflators!$C$2*Deflators!$K$2</f>
        <v>87.458711476412844</v>
      </c>
      <c r="C68" s="9">
        <f>'Level 2 2013-14 to 2020-21 cash'!C68/Deflators!$D$2*Deflators!$K$2</f>
        <v>85.768124816869999</v>
      </c>
      <c r="D68" s="9">
        <f>'Level 2 2013-14 to 2020-21 cash'!D68/Deflators!$E$2*Deflators!$K$2</f>
        <v>76.381805028447289</v>
      </c>
      <c r="E68" s="9">
        <f>'Level 2 2013-14 to 2020-21 cash'!E68/Deflators!$F$2*Deflators!$K$2</f>
        <v>126.13095816905285</v>
      </c>
      <c r="F68" s="9">
        <f>'Level 2 2013-14 to 2020-21 cash'!F68/Deflators!$G$2*Deflators!$K$2</f>
        <v>205.07388711426589</v>
      </c>
      <c r="G68" s="9">
        <f>'Level 2 2013-14 to 2020-21 cash'!G68/Deflators!$H$2*Deflators!$K$2</f>
        <v>209.93600492143406</v>
      </c>
      <c r="H68" s="9">
        <f>'Level 2 2013-14 to 2020-21 cash'!H68/Deflators!$I$2*Deflators!$K$2</f>
        <v>213.28067728186969</v>
      </c>
      <c r="I68" s="9">
        <f>'Level 2 2013-14 to 2020-21 cash'!I68/Deflators!$J$2*Deflators!$K$2</f>
        <v>292.32045347293194</v>
      </c>
    </row>
    <row r="69" spans="1:9">
      <c r="A69" s="14" t="str">
        <f>'Level 2 2013-14 to 2020-21 cash'!A69</f>
        <v>Motorways and Trunk Roads</v>
      </c>
      <c r="B69" s="9">
        <f>'Level 2 2013-14 to 2020-21 cash'!B69/Deflators!$C$2*Deflators!$K$2</f>
        <v>697.67933291558791</v>
      </c>
      <c r="C69" s="9">
        <f>'Level 2 2013-14 to 2020-21 cash'!C69/Deflators!$D$2*Deflators!$K$2</f>
        <v>669.94049452097647</v>
      </c>
      <c r="D69" s="9">
        <f>'Level 2 2013-14 to 2020-21 cash'!D69/Deflators!$E$2*Deflators!$K$2</f>
        <v>889.66397603917358</v>
      </c>
      <c r="E69" s="9">
        <f>'Level 2 2013-14 to 2020-21 cash'!E69/Deflators!$F$2*Deflators!$K$2</f>
        <v>883.25425658078927</v>
      </c>
      <c r="F69" s="9">
        <f>'Level 2 2013-14 to 2020-21 cash'!F69/Deflators!$G$2*Deflators!$K$2</f>
        <v>889.42779195566982</v>
      </c>
      <c r="G69" s="9">
        <f>'Level 2 2013-14 to 2020-21 cash'!G69/Deflators!$H$2*Deflators!$K$2</f>
        <v>705.10289198160194</v>
      </c>
      <c r="H69" s="9">
        <f>'Level 2 2013-14 to 2020-21 cash'!H69/Deflators!$I$2*Deflators!$K$2</f>
        <v>761.15667441279277</v>
      </c>
      <c r="I69" s="9">
        <f>'Level 2 2013-14 to 2020-21 cash'!I69/Deflators!$J$2*Deflators!$K$2</f>
        <v>616.72364784690262</v>
      </c>
    </row>
    <row r="70" spans="1:9">
      <c r="A70" s="14" t="str">
        <f>'Level 2 2013-14 to 2020-21 cash'!A70</f>
        <v>Ferry Services</v>
      </c>
      <c r="B70" s="9">
        <f>'Level 2 2013-14 to 2020-21 cash'!B70/Deflators!$C$2*Deflators!$K$2</f>
        <v>167.19014724005029</v>
      </c>
      <c r="C70" s="9">
        <f>'Level 2 2013-14 to 2020-21 cash'!C70/Deflators!$D$2*Deflators!$K$2</f>
        <v>194.33830171055973</v>
      </c>
      <c r="D70" s="9">
        <f>'Level 2 2013-14 to 2020-21 cash'!D70/Deflators!$E$2*Deflators!$K$2</f>
        <v>236.62254961372898</v>
      </c>
      <c r="E70" s="9">
        <f>'Level 2 2013-14 to 2020-21 cash'!E70/Deflators!$F$2*Deflators!$K$2</f>
        <v>235.94702879616753</v>
      </c>
      <c r="F70" s="9">
        <f>'Level 2 2013-14 to 2020-21 cash'!F70/Deflators!$G$2*Deflators!$K$2</f>
        <v>263.03436006349745</v>
      </c>
      <c r="G70" s="9">
        <f>'Level 2 2013-14 to 2020-21 cash'!G70/Deflators!$H$2*Deflators!$K$2</f>
        <v>229.24794749301816</v>
      </c>
      <c r="H70" s="9">
        <f>'Level 2 2013-14 to 2020-21 cash'!H70/Deflators!$I$2*Deflators!$K$2</f>
        <v>259.68750125080106</v>
      </c>
      <c r="I70" s="9">
        <f>'Level 2 2013-14 to 2020-21 cash'!I70/Deflators!$J$2*Deflators!$K$2</f>
        <v>248.51708276903693</v>
      </c>
    </row>
    <row r="71" spans="1:9" s="24" customFormat="1" ht="15.75">
      <c r="A71" s="14" t="str">
        <f>'Level 2 2013-14 to 2020-21 cash'!A71</f>
        <v>Air Services</v>
      </c>
      <c r="B71" s="9">
        <f>'Level 2 2013-14 to 2020-21 cash'!B71/Deflators!$C$2*Deflators!$K$2</f>
        <v>66.150163298759395</v>
      </c>
      <c r="C71" s="9">
        <f>'Level 2 2013-14 to 2020-21 cash'!C71/Deflators!$D$2*Deflators!$K$2</f>
        <v>65.859734171118802</v>
      </c>
      <c r="D71" s="9">
        <f>'Level 2 2013-14 to 2020-21 cash'!D71/Deflators!$E$2*Deflators!$K$2</f>
        <v>72.700754183702841</v>
      </c>
      <c r="E71" s="9">
        <f>'Level 2 2013-14 to 2020-21 cash'!E71/Deflators!$F$2*Deflators!$K$2</f>
        <v>64.809484304526706</v>
      </c>
      <c r="F71" s="9">
        <f>'Level 2 2013-14 to 2020-21 cash'!F71/Deflators!$G$2*Deflators!$K$2</f>
        <v>63.601664018717841</v>
      </c>
      <c r="G71" s="9">
        <f>'Level 2 2013-14 to 2020-21 cash'!G71/Deflators!$H$2*Deflators!$K$2</f>
        <v>103.93730889650325</v>
      </c>
      <c r="H71" s="9">
        <f>'Level 2 2013-14 to 2020-21 cash'!H71/Deflators!$I$2*Deflators!$K$2</f>
        <v>67.279299589660837</v>
      </c>
      <c r="I71" s="9">
        <f>'Level 2 2013-14 to 2020-21 cash'!I71/Deflators!$J$2*Deflators!$K$2</f>
        <v>113.43185792255804</v>
      </c>
    </row>
    <row r="72" spans="1:9">
      <c r="A72" s="14" t="str">
        <f>'Level 2 2013-14 to 2020-21 cash'!A72</f>
        <v>Scottish Futures Fund</v>
      </c>
      <c r="B72" s="9">
        <f>'Level 2 2013-14 to 2020-21 cash'!B72/Deflators!$C$2*Deflators!$K$2</f>
        <v>9.015154998238005</v>
      </c>
      <c r="C72" s="9">
        <f>'Level 2 2013-14 to 2020-21 cash'!C72/Deflators!$D$2*Deflators!$K$2</f>
        <v>19.213911902294768</v>
      </c>
      <c r="D72" s="9">
        <f>'Level 2 2013-14 to 2020-21 cash'!D72/Deflators!$E$2*Deflators!$K$2</f>
        <v>16.794794479146539</v>
      </c>
      <c r="E72" s="9" t="s">
        <v>54</v>
      </c>
      <c r="F72" s="9" t="s">
        <v>54</v>
      </c>
      <c r="G72" s="9" t="s">
        <v>54</v>
      </c>
      <c r="H72" s="9" t="s">
        <v>54</v>
      </c>
      <c r="I72" s="9" t="s">
        <v>54</v>
      </c>
    </row>
    <row r="73" spans="1:9">
      <c r="A73" s="14" t="str">
        <f>'Level 2 2013-14 to 2020-21 cash'!A73</f>
        <v>Research, Analysis and Other Services</v>
      </c>
      <c r="B73" s="9">
        <f>'Level 2 2013-14 to 2020-21 cash'!B73/Deflators!$C$2*Deflators!$K$2</f>
        <v>84.6487930354036</v>
      </c>
      <c r="C73" s="9">
        <f>'Level 2 2013-14 to 2020-21 cash'!C73/Deflators!$D$2*Deflators!$K$2</f>
        <v>80.096548411975775</v>
      </c>
      <c r="D73" s="9">
        <f>'Level 2 2013-14 to 2020-21 cash'!D73/Deflators!$E$2*Deflators!$K$2</f>
        <v>74.196181089380275</v>
      </c>
      <c r="E73" s="9">
        <f>'Level 2 2013-14 to 2020-21 cash'!E73/Deflators!$F$2*Deflators!$K$2</f>
        <v>73.023186308399019</v>
      </c>
      <c r="F73" s="9">
        <f>'Level 2 2013-14 to 2020-21 cash'!F73/Deflators!$G$2*Deflators!$K$2</f>
        <v>69.795913036192971</v>
      </c>
      <c r="G73" s="9">
        <f>'Level 2 2013-14 to 2020-21 cash'!G73/Deflators!$H$2*Deflators!$K$2</f>
        <v>68.134269297499003</v>
      </c>
      <c r="H73" s="9">
        <f>'Level 2 2013-14 to 2020-21 cash'!H73/Deflators!$I$2*Deflators!$K$2</f>
        <v>71.835220664236289</v>
      </c>
      <c r="I73" s="9">
        <f>'Level 2 2013-14 to 2020-21 cash'!I73/Deflators!$J$2*Deflators!$K$2</f>
        <v>62.874225976339083</v>
      </c>
    </row>
    <row r="74" spans="1:9">
      <c r="A74" s="14" t="str">
        <f>'Level 2 2013-14 to 2020-21 cash'!A74</f>
        <v>Environmental Services</v>
      </c>
      <c r="B74" s="9">
        <f>'Level 2 2013-14 to 2020-21 cash'!B74/Deflators!$C$2*Deflators!$K$2</f>
        <v>176.08822230324625</v>
      </c>
      <c r="C74" s="9">
        <f>'Level 2 2013-14 to 2020-21 cash'!C74/Deflators!$D$2*Deflators!$K$2</f>
        <v>172.57796774892469</v>
      </c>
      <c r="D74" s="9">
        <f>'Level 2 2013-14 to 2020-21 cash'!D74/Deflators!$E$2*Deflators!$K$2</f>
        <v>179.22116300349529</v>
      </c>
      <c r="E74" s="9">
        <f>'Level 2 2013-14 to 2020-21 cash'!E74/Deflators!$F$2*Deflators!$K$2</f>
        <v>153.2474264284121</v>
      </c>
      <c r="F74" s="9">
        <f>'Level 2 2013-14 to 2020-21 cash'!F74/Deflators!$G$2*Deflators!$K$2</f>
        <v>160.16558173757119</v>
      </c>
      <c r="G74" s="9">
        <f>'Level 2 2013-14 to 2020-21 cash'!G74/Deflators!$H$2*Deflators!$K$2</f>
        <v>183.78893660822183</v>
      </c>
      <c r="H74" s="9">
        <f>'Level 2 2013-14 to 2020-21 cash'!H74/Deflators!$I$2*Deflators!$K$2</f>
        <v>203.9569318269246</v>
      </c>
      <c r="I74" s="9">
        <f>'Level 2 2013-14 to 2020-21 cash'!I74/Deflators!$J$2*Deflators!$K$2</f>
        <v>133.29733216468728</v>
      </c>
    </row>
    <row r="75" spans="1:9">
      <c r="A75" s="14" t="str">
        <f>'Level 2 2013-14 to 2020-21 cash'!A75</f>
        <v>Climate Change and Land Managers Renewable Fund</v>
      </c>
      <c r="B75" s="9">
        <f>'Level 2 2013-14 to 2020-21 cash'!B75/Deflators!$C$2*Deflators!$K$2</f>
        <v>15.805791230677022</v>
      </c>
      <c r="C75" s="9">
        <f>'Level 2 2013-14 to 2020-21 cash'!C75/Deflators!$D$2*Deflators!$K$2</f>
        <v>17.477715043653671</v>
      </c>
      <c r="D75" s="9">
        <f>'Level 2 2013-14 to 2020-21 cash'!D75/Deflators!$E$2*Deflators!$K$2</f>
        <v>17.369958673637861</v>
      </c>
      <c r="E75" s="9">
        <f>'Level 2 2013-14 to 2020-21 cash'!E75/Deflators!$F$2*Deflators!$K$2</f>
        <v>17.327535734196378</v>
      </c>
      <c r="F75" s="9">
        <f>'Level 2 2013-14 to 2020-21 cash'!F75/Deflators!$G$2*Deflators!$K$2</f>
        <v>17.919077514838762</v>
      </c>
      <c r="G75" s="9">
        <f>'Level 2 2013-14 to 2020-21 cash'!G75/Deflators!$H$2*Deflators!$K$2</f>
        <v>17.467543561938438</v>
      </c>
      <c r="H75" s="9">
        <f>'Level 2 2013-14 to 2020-21 cash'!H75/Deflators!$I$2*Deflators!$K$2</f>
        <v>15.892747934565552</v>
      </c>
      <c r="I75" s="9">
        <f>'Level 2 2013-14 to 2020-21 cash'!I75/Deflators!$J$2*Deflators!$K$2</f>
        <v>21.057402696657007</v>
      </c>
    </row>
    <row r="76" spans="1:9">
      <c r="A76" s="14" t="str">
        <f>'Level 2 2013-14 to 2020-21 cash'!A76</f>
        <v>Land Reform</v>
      </c>
      <c r="B76" s="9" t="s">
        <v>54</v>
      </c>
      <c r="C76" s="9" t="s">
        <v>54</v>
      </c>
      <c r="D76" s="9" t="s">
        <v>54</v>
      </c>
      <c r="E76" s="9" t="s">
        <v>54</v>
      </c>
      <c r="F76" s="9" t="s">
        <v>54</v>
      </c>
      <c r="G76" s="9" t="s">
        <v>54</v>
      </c>
      <c r="H76" s="9" t="s">
        <v>54</v>
      </c>
      <c r="I76" s="9">
        <f>'Level 2 2013-14 to 2020-21 cash'!I76/Deflators!$J$2*Deflators!$K$2</f>
        <v>12.912558257384013</v>
      </c>
    </row>
    <row r="77" spans="1:9">
      <c r="A77" s="14" t="str">
        <f>'Level 2 2013-14 to 2020-21 cash'!A77</f>
        <v>Scottish Water</v>
      </c>
      <c r="B77" s="9">
        <f>'Level 2 2013-14 to 2020-21 cash'!B77/Deflators!$C$2*Deflators!$K$2</f>
        <v>-78.0923166730487</v>
      </c>
      <c r="C77" s="9">
        <f>'Level 2 2013-14 to 2020-21 cash'!C77/Deflators!$D$2*Deflators!$K$2</f>
        <v>-29.399600139655849</v>
      </c>
      <c r="D77" s="9">
        <f>'Level 2 2013-14 to 2020-21 cash'!D77/Deflators!$E$2*Deflators!$K$2</f>
        <v>-111.69688657021433</v>
      </c>
      <c r="E77" s="9">
        <f>'Level 2 2013-14 to 2020-21 cash'!E77/Deflators!$F$2*Deflators!$K$2</f>
        <v>-107.90329070840471</v>
      </c>
      <c r="F77" s="9">
        <f>'Level 2 2013-14 to 2020-21 cash'!F77/Deflators!$G$2*Deflators!$K$2</f>
        <v>24.99821924909606</v>
      </c>
      <c r="G77" s="9">
        <f>'Level 2 2013-14 to 2020-21 cash'!G77/Deflators!$H$2*Deflators!$K$2</f>
        <v>120.31991186453247</v>
      </c>
      <c r="H77" s="9">
        <f>'Level 2 2013-14 to 2020-21 cash'!H77/Deflators!$I$2*Deflators!$K$2</f>
        <v>121.4205942200808</v>
      </c>
      <c r="I77" s="9">
        <f>'Level 2 2013-14 to 2020-21 cash'!I77/Deflators!$J$2*Deflators!$K$2</f>
        <v>124.15921401330782</v>
      </c>
    </row>
    <row r="78" spans="1:9">
      <c r="A78" s="14" t="str">
        <f>'Level 2 2013-14 to 2020-21 cash'!A78</f>
        <v>Forestry Commission</v>
      </c>
      <c r="B78" s="9">
        <f>'Level 2 2013-14 to 2020-21 cash'!B78/Deflators!$C$2*Deflators!$K$2</f>
        <v>80.550995308931789</v>
      </c>
      <c r="C78" s="9">
        <f>'Level 2 2013-14 to 2020-21 cash'!C78/Deflators!$D$2*Deflators!$K$2</f>
        <v>65.281001884905109</v>
      </c>
      <c r="D78" s="9">
        <f>'Level 2 2013-14 to 2020-21 cash'!D78/Deflators!$E$2*Deflators!$K$2</f>
        <v>62.692897199553869</v>
      </c>
      <c r="E78" s="9">
        <f>'Level 2 2013-14 to 2020-21 cash'!E78/Deflators!$F$2*Deflators!$K$2</f>
        <v>63.121737317429655</v>
      </c>
      <c r="F78" s="9">
        <f>'Level 2 2013-14 to 2020-21 cash'!F78/Deflators!$G$2*Deflators!$K$2</f>
        <v>74.552211388897092</v>
      </c>
      <c r="G78" s="9">
        <f>'Level 2 2013-14 to 2020-21 cash'!G78/Deflators!$H$2*Deflators!$K$2</f>
        <v>74.209936623390632</v>
      </c>
      <c r="H78" s="9" t="s">
        <v>54</v>
      </c>
      <c r="I78" s="9" t="s">
        <v>54</v>
      </c>
    </row>
    <row r="79" spans="1:9" s="24" customFormat="1" ht="15.75">
      <c r="A79" s="14" t="str">
        <f>'Level 2 2013-14 to 2020-21 cash'!A79</f>
        <v>Forestry and Land Scotland</v>
      </c>
      <c r="B79" s="9" t="s">
        <v>54</v>
      </c>
      <c r="C79" s="9" t="s">
        <v>54</v>
      </c>
      <c r="D79" s="9" t="s">
        <v>54</v>
      </c>
      <c r="E79" s="9" t="s">
        <v>54</v>
      </c>
      <c r="F79" s="9" t="s">
        <v>54</v>
      </c>
      <c r="G79" s="9" t="s">
        <v>54</v>
      </c>
      <c r="H79" s="9">
        <f>'Level 2 2013-14 to 2020-21 cash'!H79/Deflators!$I$2*Deflators!$K$2</f>
        <v>20.554620662038111</v>
      </c>
      <c r="I79" s="9">
        <f>'Level 2 2013-14 to 2020-21 cash'!I79/Deflators!$J$2*Deflators!$K$2</f>
        <v>22.249331151184762</v>
      </c>
    </row>
    <row r="80" spans="1:9">
      <c r="A80" s="14" t="str">
        <f>'Level 2 2013-14 to 2020-21 cash'!A80</f>
        <v>Scottish Forestry</v>
      </c>
      <c r="B80" s="9" t="s">
        <v>54</v>
      </c>
      <c r="C80" s="9" t="s">
        <v>54</v>
      </c>
      <c r="D80" s="9" t="s">
        <v>54</v>
      </c>
      <c r="E80" s="9" t="s">
        <v>54</v>
      </c>
      <c r="F80" s="9" t="s">
        <v>54</v>
      </c>
      <c r="G80" s="9" t="s">
        <v>54</v>
      </c>
      <c r="H80" s="9">
        <f>'Level 2 2013-14 to 2020-21 cash'!H80/Deflators!$I$2*Deflators!$K$2</f>
        <v>56.790085952847569</v>
      </c>
      <c r="I80" s="9">
        <f>'Level 2 2013-14 to 2020-21 cash'!I80/Deflators!$J$2*Deflators!$K$2</f>
        <v>43.902698075105647</v>
      </c>
    </row>
    <row r="81" spans="1:9" s="24" customFormat="1" ht="15.75">
      <c r="A81" s="136" t="str">
        <f>'Level 2 2013-14 to 2020-21 cash'!A81</f>
        <v>Net Zero, Energy and Transport</v>
      </c>
      <c r="B81" s="137">
        <f>'Level 2 2013-14 to 2020-21 cash'!B81/Deflators!$C$2*Deflators!$K$2</f>
        <v>2622.1222252017969</v>
      </c>
      <c r="C81" s="137">
        <f>'Level 2 2013-14 to 2020-21 cash'!C81/Deflators!$D$2*Deflators!$K$2</f>
        <v>2515.4020087992158</v>
      </c>
      <c r="D81" s="137">
        <f>'Level 2 2013-14 to 2020-21 cash'!D81/Deflators!$E$2*Deflators!$K$2</f>
        <v>2713.2795710933524</v>
      </c>
      <c r="E81" s="137">
        <f>'Level 2 2013-14 to 2020-21 cash'!E81/Deflators!$F$2*Deflators!$K$2</f>
        <v>2661.4644821862407</v>
      </c>
      <c r="F81" s="137">
        <f>'Level 2 2013-14 to 2020-21 cash'!F81/Deflators!$G$2*Deflators!$K$2</f>
        <v>2944.369903503044</v>
      </c>
      <c r="G81" s="137">
        <f>'Level 2 2013-14 to 2020-21 cash'!G81/Deflators!$H$2*Deflators!$K$2</f>
        <v>2949.3025104828234</v>
      </c>
      <c r="H81" s="137">
        <f>'Level 2 2013-14 to 2020-21 cash'!H81/Deflators!$I$2*Deflators!$K$2</f>
        <v>3205.9910650134602</v>
      </c>
      <c r="I81" s="137">
        <f>'Level 2 2013-14 to 2020-21 cash'!I81/Deflators!$J$2*Deflators!$K$2</f>
        <v>3831.1560349658366</v>
      </c>
    </row>
    <row r="82" spans="1:9">
      <c r="A82" s="14" t="str">
        <f>'Level 2 2013-14 to 2020-21 cash'!A82</f>
        <v>Agr. Support and Related Services</v>
      </c>
      <c r="B82" s="9">
        <f>'Level 2 2013-14 to 2020-21 cash'!B82/Deflators!$C$2*Deflators!$K$2</f>
        <v>136.28104438894854</v>
      </c>
      <c r="C82" s="9">
        <f>'Level 2 2013-14 to 2020-21 cash'!C82/Deflators!$D$2*Deflators!$K$2</f>
        <v>189.36120404912191</v>
      </c>
      <c r="D82" s="9">
        <f>'Level 2 2013-14 to 2020-21 cash'!D82/Deflators!$E$2*Deflators!$K$2</f>
        <v>184.74273927061196</v>
      </c>
      <c r="E82" s="9">
        <f>'Level 2 2013-14 to 2020-21 cash'!E82/Deflators!$F$2*Deflators!$K$2</f>
        <v>219.96969065164882</v>
      </c>
      <c r="F82" s="9">
        <f>'Level 2 2013-14 to 2020-21 cash'!F82/Deflators!$G$2*Deflators!$K$2</f>
        <v>161.93536717113551</v>
      </c>
      <c r="G82" s="9">
        <f>'Level 2 2013-14 to 2020-21 cash'!G82/Deflators!$H$2*Deflators!$K$2</f>
        <v>192.9024375970593</v>
      </c>
      <c r="H82" s="9">
        <f>'Level 2 2013-14 to 2020-21 cash'!H82/Deflators!$I$2*Deflators!$K$2</f>
        <v>180.85947149535596</v>
      </c>
      <c r="I82" s="9">
        <f>'Level 2 2013-14 to 2020-21 cash'!I82/Deflators!$J$2*Deflators!$K$2</f>
        <v>729.95685102703931</v>
      </c>
    </row>
    <row r="83" spans="1:9">
      <c r="A83" s="14" t="str">
        <f>'Level 2 2013-14 to 2020-21 cash'!A83</f>
        <v>Rural Services</v>
      </c>
      <c r="B83" s="9">
        <f>'Level 2 2013-14 to 2020-21 cash'!B83/Deflators!$C$2*Deflators!$K$2</f>
        <v>46.949053951862858</v>
      </c>
      <c r="C83" s="9">
        <f>'Level 2 2013-14 to 2020-21 cash'!C83/Deflators!$D$2*Deflators!$K$2</f>
        <v>41.089992321172545</v>
      </c>
      <c r="D83" s="9">
        <f>'Level 2 2013-14 to 2020-21 cash'!D83/Deflators!$E$2*Deflators!$K$2</f>
        <v>95.362223446660849</v>
      </c>
      <c r="E83" s="9">
        <f>'Level 2 2013-14 to 2020-21 cash'!E83/Deflators!$F$2*Deflators!$K$2</f>
        <v>182.61422400390077</v>
      </c>
      <c r="F83" s="9">
        <f>'Level 2 2013-14 to 2020-21 cash'!F83/Deflators!$G$2*Deflators!$K$2</f>
        <v>193.45967020649999</v>
      </c>
      <c r="G83" s="9">
        <f>'Level 2 2013-14 to 2020-21 cash'!G83/Deflators!$H$2*Deflators!$K$2</f>
        <v>-38.406897024386382</v>
      </c>
      <c r="H83" s="9">
        <f>'Level 2 2013-14 to 2020-21 cash'!H83/Deflators!$I$2*Deflators!$K$2</f>
        <v>64.41860496143903</v>
      </c>
      <c r="I83" s="9">
        <f>'Level 2 2013-14 to 2020-21 cash'!I83/Deflators!$J$2*Deflators!$K$2</f>
        <v>-116.11369694524548</v>
      </c>
    </row>
    <row r="84" spans="1:9">
      <c r="A84" s="14" t="str">
        <f>'Level 2 2013-14 to 2020-21 cash'!A84</f>
        <v>Fisheries</v>
      </c>
      <c r="B84" s="9">
        <f>'Level 2 2013-14 to 2020-21 cash'!B84/Deflators!$C$2*Deflators!$K$2</f>
        <v>9.6005546734482632</v>
      </c>
      <c r="C84" s="9">
        <f>'Level 2 2013-14 to 2020-21 cash'!C84/Deflators!$D$2*Deflators!$K$2</f>
        <v>6.4818016055934153</v>
      </c>
      <c r="D84" s="9">
        <f>'Level 2 2013-14 to 2020-21 cash'!D84/Deflators!$E$2*Deflators!$K$2</f>
        <v>8.9725614340645912</v>
      </c>
      <c r="E84" s="9">
        <f>'Level 2 2013-14 to 2020-21 cash'!E84/Deflators!$F$2*Deflators!$K$2</f>
        <v>4.9507244954846792</v>
      </c>
      <c r="F84" s="9">
        <f>'Level 2 2013-14 to 2020-21 cash'!F84/Deflators!$G$2*Deflators!$K$2</f>
        <v>5.9730258382795887</v>
      </c>
      <c r="G84" s="9">
        <f>'Level 2 2013-14 to 2020-21 cash'!G84/Deflators!$H$2*Deflators!$K$2</f>
        <v>5.4247029695460993</v>
      </c>
      <c r="H84" s="9">
        <f>'Level 2 2013-14 to 2020-21 cash'!H84/Deflators!$I$2*Deflators!$K$2</f>
        <v>6.8868574383117389</v>
      </c>
      <c r="I84" s="9">
        <f>'Level 2 2013-14 to 2020-21 cash'!I84/Deflators!$J$2*Deflators!$K$2</f>
        <v>21.75269429513153</v>
      </c>
    </row>
    <row r="85" spans="1:9">
      <c r="A85" s="14" t="str">
        <f>'Level 2 2013-14 to 2020-21 cash'!A85</f>
        <v>Marine</v>
      </c>
      <c r="B85" s="9">
        <f>'Level 2 2013-14 to 2020-21 cash'!B85/Deflators!$C$2*Deflators!$K$2</f>
        <v>64.159804403044504</v>
      </c>
      <c r="C85" s="9">
        <f>'Level 2 2013-14 to 2020-21 cash'!C85/Deflators!$D$2*Deflators!$K$2</f>
        <v>62.271593996593879</v>
      </c>
      <c r="D85" s="9">
        <f>'Level 2 2013-14 to 2020-21 cash'!D85/Deflators!$E$2*Deflators!$K$2</f>
        <v>62.232765843960813</v>
      </c>
      <c r="E85" s="9">
        <f>'Level 2 2013-14 to 2020-21 cash'!E85/Deflators!$F$2*Deflators!$K$2</f>
        <v>62.55915498839731</v>
      </c>
      <c r="F85" s="9">
        <f>'Level 2 2013-14 to 2020-21 cash'!F85/Deflators!$G$2*Deflators!$K$2</f>
        <v>63.933498787511148</v>
      </c>
      <c r="G85" s="9">
        <f>'Level 2 2013-14 to 2020-21 cash'!G85/Deflators!$H$2*Deflators!$K$2</f>
        <v>59.237756427443408</v>
      </c>
      <c r="H85" s="9">
        <f>'Level 2 2013-14 to 2020-21 cash'!H85/Deflators!$I$2*Deflators!$K$2</f>
        <v>70.245945870779735</v>
      </c>
      <c r="I85" s="9">
        <f>'Level 2 2013-14 to 2020-21 cash'!I85/Deflators!$J$2*Deflators!$K$2</f>
        <v>78.965260112463781</v>
      </c>
    </row>
    <row r="86" spans="1:9">
      <c r="A86" s="14" t="str">
        <f>'Level 2 2013-14 to 2020-21 cash'!A86</f>
        <v>Rural Affairs and Islands</v>
      </c>
      <c r="B86" s="9">
        <f>'Level 2 2013-14 to 2020-21 cash'!B86/Deflators!$C$2*Deflators!$K$2</f>
        <v>256.99045741730413</v>
      </c>
      <c r="C86" s="9">
        <f>'Level 2 2013-14 to 2020-21 cash'!C86/Deflators!$D$2*Deflators!$K$2</f>
        <v>299.20459197248181</v>
      </c>
      <c r="D86" s="9">
        <f>'Level 2 2013-14 to 2020-21 cash'!D86/Deflators!$E$2*Deflators!$K$2</f>
        <v>351.31028999529815</v>
      </c>
      <c r="E86" s="9">
        <f>'Level 2 2013-14 to 2020-21 cash'!E86/Deflators!$F$2*Deflators!$K$2</f>
        <v>470.09379413943157</v>
      </c>
      <c r="F86" s="9">
        <f>'Level 2 2013-14 to 2020-21 cash'!F86/Deflators!$G$2*Deflators!$K$2</f>
        <v>425.30156200342628</v>
      </c>
      <c r="G86" s="9">
        <f>'Level 2 2013-14 to 2020-21 cash'!G86/Deflators!$H$2*Deflators!$K$2</f>
        <v>219.26649402905332</v>
      </c>
      <c r="H86" s="9">
        <f>'Level 2 2013-14 to 2020-21 cash'!H86/Deflators!$I$2*Deflators!$K$2</f>
        <v>322.41087976588648</v>
      </c>
      <c r="I86" s="9">
        <f>'Level 2 2013-14 to 2020-21 cash'!I86/Deflators!$J$2*Deflators!$K$2</f>
        <v>714.5611084893892</v>
      </c>
    </row>
    <row r="87" spans="1:9">
      <c r="A87" s="14" t="str">
        <f>'Level 2 2013-14 to 2020-21 cash'!A87</f>
        <v>Culture and Major Events</v>
      </c>
      <c r="B87" s="9">
        <f>'Level 2 2013-14 to 2020-21 cash'!B87/Deflators!$C$2*Deflators!$K$2</f>
        <v>198.68464976636227</v>
      </c>
      <c r="C87" s="9">
        <f>'Level 2 2013-14 to 2020-21 cash'!C87/Deflators!$D$2*Deflators!$K$2</f>
        <v>177.09207958139154</v>
      </c>
      <c r="D87" s="9">
        <f>'Level 2 2013-14 to 2020-21 cash'!D87/Deflators!$E$2*Deflators!$K$2</f>
        <v>187.7335930819668</v>
      </c>
      <c r="E87" s="9">
        <f>'Level 2 2013-14 to 2020-21 cash'!E87/Deflators!$F$2*Deflators!$K$2</f>
        <v>185.76468504648193</v>
      </c>
      <c r="F87" s="9">
        <f>'Level 2 2013-14 to 2020-21 cash'!F87/Deflators!$G$2*Deflators!$K$2</f>
        <v>187.70786754741593</v>
      </c>
      <c r="G87" s="9">
        <f>'Level 2 2013-14 to 2020-21 cash'!G87/Deflators!$H$2*Deflators!$K$2</f>
        <v>201.58196234833306</v>
      </c>
      <c r="H87" s="9">
        <f>'Level 2 2013-14 to 2020-21 cash'!H87/Deflators!$I$2*Deflators!$K$2</f>
        <v>162.52983554415704</v>
      </c>
      <c r="I87" s="9">
        <f>'Level 2 2013-14 to 2020-21 cash'!I87/Deflators!$J$2*Deflators!$K$2</f>
        <v>261.0323315415784</v>
      </c>
    </row>
    <row r="88" spans="1:9">
      <c r="A88" s="14" t="str">
        <f>'Level 2 2013-14 to 2020-21 cash'!A88</f>
        <v>Historic Scotland</v>
      </c>
      <c r="B88" s="9">
        <f>'Level 2 2013-14 to 2020-21 cash'!B88/Deflators!$C$2*Deflators!$K$2</f>
        <v>49.993132262956209</v>
      </c>
      <c r="C88" s="9">
        <f>'Level 2 2013-14 to 2020-21 cash'!C88/Deflators!$D$2*Deflators!$K$2</f>
        <v>41.205738778415288</v>
      </c>
      <c r="D88" s="9" t="s">
        <v>54</v>
      </c>
      <c r="E88" s="9" t="s">
        <v>54</v>
      </c>
      <c r="F88" s="9" t="s">
        <v>54</v>
      </c>
      <c r="G88" s="9" t="s">
        <v>54</v>
      </c>
      <c r="H88" s="9" t="s">
        <v>54</v>
      </c>
      <c r="I88" s="9" t="s">
        <v>54</v>
      </c>
    </row>
    <row r="89" spans="1:9">
      <c r="A89" s="14" t="str">
        <f>'Level 2 2013-14 to 2020-21 cash'!A89</f>
        <v>National Records of Scotland</v>
      </c>
      <c r="B89" s="9">
        <f>'Level 2 2013-14 to 2020-21 cash'!B89/Deflators!$C$2*Deflators!$K$2</f>
        <v>23.298907073368348</v>
      </c>
      <c r="C89" s="9">
        <f>'Level 2 2013-14 to 2020-21 cash'!C89/Deflators!$D$2*Deflators!$K$2</f>
        <v>23.03354499130517</v>
      </c>
      <c r="D89" s="9">
        <f>'Level 2 2013-14 to 2020-21 cash'!D89/Deflators!$E$2*Deflators!$K$2</f>
        <v>24.271929007533704</v>
      </c>
      <c r="E89" s="9">
        <f>'Level 2 2013-14 to 2020-21 cash'!E89/Deflators!$F$2*Deflators!$K$2</f>
        <v>28.804215246456316</v>
      </c>
      <c r="F89" s="9">
        <f>'Level 2 2013-14 to 2020-21 cash'!F89/Deflators!$G$2*Deflators!$K$2</f>
        <v>29.090848064213553</v>
      </c>
      <c r="G89" s="9">
        <f>'Level 2 2013-14 to 2020-21 cash'!G89/Deflators!$H$2*Deflators!$K$2</f>
        <v>36.996474252304395</v>
      </c>
      <c r="H89" s="9">
        <f>'Level 2 2013-14 to 2020-21 cash'!H89/Deflators!$I$2*Deflators!$K$2</f>
        <v>43.969935952298023</v>
      </c>
      <c r="I89" s="9">
        <f>'Level 2 2013-14 to 2020-21 cash'!I89/Deflators!$J$2*Deflators!$K$2</f>
        <v>50.458304575008299</v>
      </c>
    </row>
    <row r="90" spans="1:9">
      <c r="A90" s="14" t="str">
        <f>'Level 2 2013-14 to 2020-21 cash'!A90</f>
        <v>Historic Environment Scotland</v>
      </c>
      <c r="B90" s="9" t="s">
        <v>54</v>
      </c>
      <c r="C90" s="9" t="s">
        <v>54</v>
      </c>
      <c r="D90" s="9">
        <f>'Level 2 2013-14 to 2020-21 cash'!D90/Deflators!$E$2*Deflators!$K$2</f>
        <v>52.109876020913582</v>
      </c>
      <c r="E90" s="9">
        <f>'Level 2 2013-14 to 2020-21 cash'!E90/Deflators!$F$2*Deflators!$K$2</f>
        <v>48.494596762588557</v>
      </c>
      <c r="F90" s="9">
        <f>'Level 2 2013-14 to 2020-21 cash'!F90/Deflators!$G$2*Deflators!$K$2</f>
        <v>45.903809683074613</v>
      </c>
      <c r="G90" s="9">
        <f>'Level 2 2013-14 to 2020-21 cash'!G90/Deflators!$H$2*Deflators!$K$2</f>
        <v>46.326963359923695</v>
      </c>
      <c r="H90" s="9">
        <f>'Level 2 2013-14 to 2020-21 cash'!H90/Deflators!$I$2*Deflators!$K$2</f>
        <v>43.122322729121194</v>
      </c>
      <c r="I90" s="9">
        <f>'Level 2 2013-14 to 2020-21 cash'!I90/Deflators!$J$2*Deflators!$K$2</f>
        <v>81.945081248783168</v>
      </c>
    </row>
    <row r="91" spans="1:9">
      <c r="A91" s="14" t="str">
        <f>'Level 2 2013-14 to 2020-21 cash'!A91</f>
        <v>External Affairs</v>
      </c>
      <c r="B91" s="9">
        <f>'Level 2 2013-14 to 2020-21 cash'!B91/Deflators!$C$2*Deflators!$K$2</f>
        <v>14.634991880256502</v>
      </c>
      <c r="C91" s="9">
        <f>'Level 2 2013-14 to 2020-21 cash'!C91/Deflators!$D$2*Deflators!$K$2</f>
        <v>14.121067783614224</v>
      </c>
      <c r="D91" s="9">
        <f>'Level 2 2013-14 to 2020-21 cash'!D91/Deflators!$E$2*Deflators!$K$2</f>
        <v>16.564728801350014</v>
      </c>
      <c r="E91" s="9">
        <f>'Level 2 2013-14 to 2020-21 cash'!E91/Deflators!$F$2*Deflators!$K$2</f>
        <v>13.276942965163459</v>
      </c>
      <c r="F91" s="9">
        <f>'Level 2 2013-14 to 2020-21 cash'!F91/Deflators!$G$2*Deflators!$K$2</f>
        <v>16.591738439665523</v>
      </c>
      <c r="G91" s="9">
        <f>'Level 2 2013-14 to 2020-21 cash'!G91/Deflators!$H$2*Deflators!$K$2</f>
        <v>16.92507326498383</v>
      </c>
      <c r="H91" s="9">
        <f>'Level 2 2013-14 to 2020-21 cash'!H91/Deflators!$I$2*Deflators!$K$2</f>
        <v>19.707007438861286</v>
      </c>
      <c r="I91" s="9">
        <f>'Level 2 2013-14 to 2020-21 cash'!I91/Deflators!$J$2*Deflators!$K$2</f>
        <v>21.156730067867652</v>
      </c>
    </row>
    <row r="92" spans="1:9" s="24" customFormat="1" ht="15.75">
      <c r="A92" s="136" t="str">
        <f>'Level 2 2013-14 to 2020-21 cash'!A92</f>
        <v>Total Constitution, External Affairs and Culture</v>
      </c>
      <c r="B92" s="137">
        <f>'Level 2 2013-14 to 2020-21 cash'!B92/Deflators!$C$2*Deflators!$K$2</f>
        <v>286.61168098294331</v>
      </c>
      <c r="C92" s="137">
        <f>'Level 2 2013-14 to 2020-21 cash'!C92/Deflators!$D$2*Deflators!$K$2</f>
        <v>255.45243113472623</v>
      </c>
      <c r="D92" s="137">
        <f>'Level 2 2013-14 to 2020-21 cash'!D92/Deflators!$E$2*Deflators!$K$2</f>
        <v>280.68012691176409</v>
      </c>
      <c r="E92" s="137">
        <f>'Level 2 2013-14 to 2020-21 cash'!E92/Deflators!$F$2*Deflators!$K$2</f>
        <v>276.34044002069027</v>
      </c>
      <c r="F92" s="137">
        <f>'Level 2 2013-14 to 2020-21 cash'!F92/Deflators!$G$2*Deflators!$K$2</f>
        <v>279.29426373436962</v>
      </c>
      <c r="G92" s="137">
        <f>'Level 2 2013-14 to 2020-21 cash'!G92/Deflators!$H$2*Deflators!$K$2</f>
        <v>301.83047322554495</v>
      </c>
      <c r="H92" s="137">
        <f>'Level 2 2013-14 to 2020-21 cash'!H92/Deflators!$I$2*Deflators!$K$2</f>
        <v>269.32910166443753</v>
      </c>
      <c r="I92" s="137">
        <f>'Level 2 2013-14 to 2020-21 cash'!I92/Deflators!$J$2*Deflators!$K$2</f>
        <v>414.49312006202683</v>
      </c>
    </row>
    <row r="93" spans="1:9">
      <c r="A93" s="14" t="str">
        <f>'Level 2 2013-14 to 2020-21 cash'!A93</f>
        <v>Governance, Elections &amp; Reform</v>
      </c>
      <c r="B93" s="9">
        <f>'Level 2 2013-14 to 2020-21 cash'!B93/Deflators!$C$2*Deflators!$K$2</f>
        <v>0.4683197401682081</v>
      </c>
      <c r="C93" s="9">
        <f>'Level 2 2013-14 to 2020-21 cash'!C93/Deflators!$D$2*Deflators!$K$2</f>
        <v>0.11574645724273958</v>
      </c>
      <c r="D93" s="9">
        <f>'Level 2 2013-14 to 2020-21 cash'!D93/Deflators!$E$2*Deflators!$K$2</f>
        <v>1.7254925834739596</v>
      </c>
      <c r="E93" s="9">
        <f>'Level 2 2013-14 to 2020-21 cash'!E93/Deflators!$F$2*Deflators!$K$2</f>
        <v>1.4627140554841098</v>
      </c>
      <c r="F93" s="9">
        <f>'Level 2 2013-14 to 2020-21 cash'!F93/Deflators!$G$2*Deflators!$K$2</f>
        <v>0.11061158959777016</v>
      </c>
      <c r="G93" s="9">
        <f>'Level 2 2013-14 to 2020-21 cash'!G93/Deflators!$H$2*Deflators!$K$2</f>
        <v>1.1934346533001421</v>
      </c>
      <c r="H93" s="9">
        <f>'Level 2 2013-14 to 2020-21 cash'!H93/Deflators!$I$2*Deflators!$K$2</f>
        <v>4.7678243803696656</v>
      </c>
      <c r="I93" s="9">
        <f>'Level 2 2013-14 to 2020-21 cash'!I93/Deflators!$J$2*Deflators!$K$2</f>
        <v>4.9663685605323131</v>
      </c>
    </row>
    <row r="94" spans="1:9">
      <c r="A94" s="14" t="str">
        <f>'Level 2 2013-14 to 2020-21 cash'!A94</f>
        <v>Government Business</v>
      </c>
      <c r="B94" s="9">
        <f>'Level 2 2013-14 to 2020-21 cash'!B94/Deflators!$C$2*Deflators!$K$2</f>
        <v>5.6198368820184967</v>
      </c>
      <c r="C94" s="9">
        <f>'Level 2 2013-14 to 2020-21 cash'!C94/Deflators!$D$2*Deflators!$K$2</f>
        <v>5.0928441186805413</v>
      </c>
      <c r="D94" s="9">
        <f>'Level 2 2013-14 to 2020-21 cash'!D94/Deflators!$E$2*Deflators!$K$2</f>
        <v>5.7516419449131995</v>
      </c>
      <c r="E94" s="9">
        <f>'Level 2 2013-14 to 2020-21 cash'!E94/Deflators!$F$2*Deflators!$K$2</f>
        <v>36.117785523876861</v>
      </c>
      <c r="F94" s="9">
        <f>'Level 2 2013-14 to 2020-21 cash'!F94/Deflators!$G$2*Deflators!$K$2</f>
        <v>12.277886445352486</v>
      </c>
      <c r="G94" s="9">
        <f>'Level 2 2013-14 to 2020-21 cash'!G94/Deflators!$H$2*Deflators!$K$2</f>
        <v>12.259828711174185</v>
      </c>
      <c r="H94" s="9">
        <f>'Level 2 2013-14 to 2020-21 cash'!H94/Deflators!$I$2*Deflators!$K$2</f>
        <v>13.455859917932166</v>
      </c>
      <c r="I94" s="9">
        <f>'Level 2 2013-14 to 2020-21 cash'!I94/Deflators!$J$2*Deflators!$K$2</f>
        <v>24.633188060240272</v>
      </c>
    </row>
    <row r="95" spans="1:9" s="24" customFormat="1" ht="15.75">
      <c r="A95" s="136" t="str">
        <f>'Level 2 2013-14 to 2020-21 cash'!A95</f>
        <v>Total Deputy First Minister &amp; Covid Recovery</v>
      </c>
      <c r="B95" s="137">
        <f>'Level 2 2013-14 to 2020-21 cash'!B95/Deflators!$C$2*Deflators!$K$2</f>
        <v>6.0881566221867045</v>
      </c>
      <c r="C95" s="137">
        <f>'Level 2 2013-14 to 2020-21 cash'!C95/Deflators!$D$2*Deflators!$K$2</f>
        <v>5.2085905759232798</v>
      </c>
      <c r="D95" s="137">
        <f>'Level 2 2013-14 to 2020-21 cash'!D95/Deflators!$E$2*Deflators!$K$2</f>
        <v>7.4771345283871593</v>
      </c>
      <c r="E95" s="137">
        <f>'Level 2 2013-14 to 2020-21 cash'!E95/Deflators!$F$2*Deflators!$K$2</f>
        <v>37.580499579360968</v>
      </c>
      <c r="F95" s="137">
        <f>'Level 2 2013-14 to 2020-21 cash'!F95/Deflators!$G$2*Deflators!$K$2</f>
        <v>12.388498034950256</v>
      </c>
      <c r="G95" s="137">
        <f>'Level 2 2013-14 to 2020-21 cash'!G95/Deflators!$H$2*Deflators!$K$2</f>
        <v>13.453263364474326</v>
      </c>
      <c r="H95" s="137">
        <f>'Level 2 2013-14 to 2020-21 cash'!H95/Deflators!$I$2*Deflators!$K$2</f>
        <v>18.223684298301833</v>
      </c>
      <c r="I95" s="137">
        <f>'Level 2 2013-14 to 2020-21 cash'!I95/Deflators!$J$2*Deflators!$K$2</f>
        <v>29.599556620772589</v>
      </c>
    </row>
    <row r="96" spans="1:9">
      <c r="A96" s="14" t="str">
        <f>'Level 2 2013-14 to 2020-21 cash'!A96</f>
        <v>Administration</v>
      </c>
      <c r="B96" s="9">
        <f>'Level 2 2013-14 to 2020-21 cash'!B96/Deflators!$C$2*Deflators!$K$2</f>
        <v>242.12130566696359</v>
      </c>
      <c r="C96" s="9">
        <f>'Level 2 2013-14 to 2020-21 cash'!C96/Deflators!$D$2*Deflators!$K$2</f>
        <v>231.4929144854791</v>
      </c>
      <c r="D96" s="9">
        <f>'Level 2 2013-14 to 2020-21 cash'!D96/Deflators!$E$2*Deflators!$K$2</f>
        <v>210.16499666712829</v>
      </c>
      <c r="E96" s="9">
        <f>'Level 2 2013-14 to 2020-21 cash'!E96/Deflators!$F$2*Deflators!$K$2</f>
        <v>204.21738543874301</v>
      </c>
      <c r="F96" s="9">
        <f>'Level 2 2013-14 to 2020-21 cash'!F96/Deflators!$G$2*Deflators!$K$2</f>
        <v>203.8571596286904</v>
      </c>
      <c r="G96" s="9">
        <f>'Level 2 2013-14 to 2020-21 cash'!G96/Deflators!$H$2*Deflators!$K$2</f>
        <v>204.18581977371517</v>
      </c>
      <c r="H96" s="9" t="s">
        <v>54</v>
      </c>
      <c r="I96" s="9" t="s">
        <v>54</v>
      </c>
    </row>
    <row r="97" spans="1:9">
      <c r="A97" s="14" t="str">
        <f>'Level 2 2013-14 to 2020-21 cash'!A97</f>
        <v>Total Administration</v>
      </c>
      <c r="B97" s="9">
        <f>'Level 2 2013-14 to 2020-21 cash'!B97/Deflators!$C$2*Deflators!$K$2</f>
        <v>242.12130566696359</v>
      </c>
      <c r="C97" s="9">
        <f>'Level 2 2013-14 to 2020-21 cash'!C97/Deflators!$D$2*Deflators!$K$2</f>
        <v>231.4929144854791</v>
      </c>
      <c r="D97" s="9">
        <f>'Level 2 2013-14 to 2020-21 cash'!D97/Deflators!$E$2*Deflators!$K$2</f>
        <v>210.16499666712829</v>
      </c>
      <c r="E97" s="9">
        <f>'Level 2 2013-14 to 2020-21 cash'!E97/Deflators!$F$2*Deflators!$K$2</f>
        <v>204.21738543874301</v>
      </c>
      <c r="F97" s="9">
        <f>'Level 2 2013-14 to 2020-21 cash'!F97/Deflators!$G$2*Deflators!$K$2</f>
        <v>203.8571596286904</v>
      </c>
      <c r="G97" s="9">
        <f>'Level 2 2013-14 to 2020-21 cash'!G97/Deflators!$H$2*Deflators!$K$2</f>
        <v>204.18581977371517</v>
      </c>
      <c r="H97" s="9" t="s">
        <v>54</v>
      </c>
      <c r="I97" s="9" t="s">
        <v>54</v>
      </c>
    </row>
    <row r="98" spans="1:9" s="24" customFormat="1" ht="15.75">
      <c r="A98" s="14" t="str">
        <f>'Level 2 2013-14 to 2020-21 cash'!A98</f>
        <v>Total Crown Office and Procurator Fiscal Service</v>
      </c>
      <c r="B98" s="9">
        <f>'Level 2 2013-14 to 2020-21 cash'!B98/Deflators!$C$2*Deflators!$K$2</f>
        <v>128.43668874113106</v>
      </c>
      <c r="C98" s="9">
        <f>'Level 2 2013-14 to 2020-21 cash'!C98/Deflators!$D$2*Deflators!$K$2</f>
        <v>130.09901794083927</v>
      </c>
      <c r="D98" s="9">
        <f>'Level 2 2013-14 to 2020-21 cash'!D98/Deflators!$E$2*Deflators!$K$2</f>
        <v>130.21717363283483</v>
      </c>
      <c r="E98" s="9">
        <f>'Level 2 2013-14 to 2020-21 cash'!E98/Deflators!$F$2*Deflators!$K$2</f>
        <v>126.80605696389166</v>
      </c>
      <c r="F98" s="9">
        <f>'Level 2 2013-14 to 2020-21 cash'!F98/Deflators!$G$2*Deflators!$K$2</f>
        <v>124.76987306628475</v>
      </c>
      <c r="G98" s="9">
        <f>'Level 2 2013-14 to 2020-21 cash'!G98/Deflators!$H$2*Deflators!$K$2</f>
        <v>131.38630592240654</v>
      </c>
      <c r="H98" s="9">
        <f>'Level 2 2013-14 to 2020-21 cash'!H98/Deflators!$I$2*Deflators!$K$2</f>
        <v>140.27998843576526</v>
      </c>
      <c r="I98" s="9">
        <f>'Level 2 2013-14 to 2020-21 cash'!I98/Deflators!$J$2*Deflators!$K$2</f>
        <v>171.33971533836478</v>
      </c>
    </row>
    <row r="99" spans="1:9">
      <c r="A99" s="14" t="e">
        <f>'Level 2 2013-14 to 2020-21 cash'!#REF!</f>
        <v>#REF!</v>
      </c>
      <c r="B99" s="9" t="e">
        <f>'Level 2 2013-14 to 2020-21 cash'!#REF!/Deflators!$C$2*Deflators!$K$2</f>
        <v>#REF!</v>
      </c>
      <c r="C99" s="9" t="e">
        <f>'Level 2 2013-14 to 2020-21 cash'!#REF!/Deflators!$D$2*Deflators!$K$2</f>
        <v>#REF!</v>
      </c>
      <c r="D99" s="9" t="e">
        <f>'Level 2 2013-14 to 2020-21 cash'!#REF!/Deflators!$E$2*Deflators!$K$2</f>
        <v>#REF!</v>
      </c>
      <c r="E99" s="9" t="e">
        <f>'Level 2 2013-14 to 2020-21 cash'!#REF!/Deflators!$F$2*Deflators!$K$2</f>
        <v>#REF!</v>
      </c>
      <c r="F99" s="9" t="e">
        <f>'Level 2 2013-14 to 2020-21 cash'!#REF!/Deflators!$G$2*Deflators!$K$2</f>
        <v>#REF!</v>
      </c>
      <c r="G99" s="9" t="e">
        <f>'Level 2 2013-14 to 2020-21 cash'!#REF!/Deflators!$H$2*Deflators!$K$2</f>
        <v>#REF!</v>
      </c>
      <c r="H99" s="9" t="e">
        <f>'Level 2 2013-14 to 2020-21 cash'!#REF!/Deflators!$I$2*Deflators!$K$2</f>
        <v>#REF!</v>
      </c>
      <c r="I99" s="9" t="e">
        <f>'Level 2 2013-14 to 2020-21 cash'!#REF!/Deflators!$J$2*Deflators!$K$2</f>
        <v>#REF!</v>
      </c>
    </row>
    <row r="100" spans="1:9" s="24" customFormat="1" ht="15.75">
      <c r="A100" s="14" t="str">
        <f>'Level 2 2013-14 to 2020-21 cash'!A99</f>
        <v>Total Scottish Government Budget</v>
      </c>
      <c r="B100" s="9">
        <f>'Level 2 2013-14 to 2020-21 cash'!B99/Deflators!$C$2*Deflators!$K$2</f>
        <v>40208.293771751749</v>
      </c>
      <c r="C100" s="9">
        <f>'Level 2 2013-14 to 2020-21 cash'!C99/Deflators!$D$2*Deflators!$K$2</f>
        <v>42120.135790632929</v>
      </c>
      <c r="D100" s="9">
        <f>'Level 2 2013-14 to 2020-21 cash'!D99/Deflators!$E$2*Deflators!$K$2</f>
        <v>42482.662700678971</v>
      </c>
      <c r="E100" s="9">
        <f>'Level 2 2013-14 to 2020-21 cash'!E99/Deflators!$F$2*Deflators!$K$2</f>
        <v>41965.378768304916</v>
      </c>
      <c r="F100" s="9">
        <f>'Level 2 2013-14 to 2020-21 cash'!F99/Deflators!$G$2*Deflators!$K$2</f>
        <v>43396.13433530357</v>
      </c>
      <c r="G100" s="9">
        <f>'Level 2 2013-14 to 2020-21 cash'!G99/Deflators!$H$2*Deflators!$K$2</f>
        <v>46526.917911381162</v>
      </c>
      <c r="H100" s="9">
        <f>'Level 2 2013-14 to 2020-21 cash'!H99/Deflators!$I$2*Deflators!$K$2</f>
        <v>45968.396029243195</v>
      </c>
      <c r="I100" s="9">
        <f>'Level 2 2013-14 to 2020-21 cash'!I99/Deflators!$J$2*Deflators!$K$2</f>
        <v>55073.153568826136</v>
      </c>
    </row>
    <row r="101" spans="1:9" s="24" customFormat="1" ht="15.75">
      <c r="A101" s="14"/>
      <c r="B101" s="9"/>
      <c r="C101" s="9"/>
      <c r="D101" s="9"/>
      <c r="E101" s="9"/>
      <c r="F101" s="9"/>
      <c r="G101" s="9"/>
      <c r="H101" s="9"/>
      <c r="I101" s="9"/>
    </row>
    <row r="102" spans="1:9">
      <c r="A102" s="14"/>
      <c r="B102" s="9"/>
      <c r="C102" s="9"/>
      <c r="D102" s="9"/>
      <c r="E102" s="9"/>
      <c r="F102" s="9"/>
      <c r="G102" s="9"/>
      <c r="H102" s="9"/>
      <c r="I102" s="9"/>
    </row>
    <row r="103" spans="1:9" s="24" customFormat="1" ht="15.75">
      <c r="A103" s="14"/>
      <c r="B103" s="9"/>
      <c r="C103" s="9"/>
      <c r="D103" s="9"/>
      <c r="E103" s="9"/>
      <c r="F103" s="9"/>
      <c r="G103" s="9"/>
      <c r="H103" s="9"/>
      <c r="I103" s="9"/>
    </row>
    <row r="104" spans="1:9">
      <c r="A104" s="14"/>
      <c r="B104" s="9"/>
      <c r="C104" s="9"/>
      <c r="D104" s="9"/>
      <c r="E104" s="9"/>
      <c r="F104" s="9"/>
      <c r="G104" s="9"/>
      <c r="H104" s="9"/>
      <c r="I104" s="9"/>
    </row>
    <row r="105" spans="1:9">
      <c r="A105" s="14"/>
      <c r="B105" s="9"/>
      <c r="C105" s="9"/>
      <c r="D105" s="9"/>
      <c r="E105" s="9"/>
      <c r="F105" s="9"/>
      <c r="G105" s="9"/>
      <c r="H105" s="9"/>
      <c r="I105" s="9"/>
    </row>
    <row r="106" spans="1:9">
      <c r="A106" s="14"/>
      <c r="B106" s="9"/>
      <c r="C106" s="9"/>
      <c r="D106" s="9"/>
      <c r="E106" s="9"/>
      <c r="F106" s="9"/>
      <c r="G106" s="9"/>
      <c r="H106" s="9"/>
      <c r="I106" s="9"/>
    </row>
    <row r="107" spans="1:9">
      <c r="A107" s="14"/>
      <c r="B107" s="9"/>
      <c r="C107" s="9"/>
      <c r="D107" s="9"/>
      <c r="E107" s="9"/>
      <c r="F107" s="9"/>
      <c r="G107" s="9"/>
      <c r="H107" s="9"/>
      <c r="I107" s="9"/>
    </row>
    <row r="108" spans="1:9">
      <c r="A108" s="14"/>
      <c r="B108" s="9"/>
      <c r="C108" s="9"/>
      <c r="D108" s="9"/>
      <c r="E108" s="9"/>
      <c r="F108" s="9"/>
      <c r="G108" s="9"/>
      <c r="H108" s="9"/>
      <c r="I108" s="9"/>
    </row>
    <row r="109" spans="1:9">
      <c r="A109" s="14"/>
      <c r="B109" s="9"/>
      <c r="C109" s="9"/>
      <c r="D109" s="9"/>
      <c r="E109" s="9"/>
      <c r="F109" s="9"/>
      <c r="G109" s="9"/>
      <c r="H109" s="9"/>
      <c r="I109" s="9"/>
    </row>
    <row r="110" spans="1:9">
      <c r="A110" s="14"/>
      <c r="B110" s="9"/>
      <c r="C110" s="9"/>
      <c r="D110" s="9"/>
      <c r="E110" s="9"/>
      <c r="F110" s="9"/>
      <c r="G110" s="9"/>
      <c r="H110" s="9"/>
      <c r="I110" s="9"/>
    </row>
    <row r="111" spans="1:9">
      <c r="A111" s="14"/>
      <c r="B111" s="9"/>
      <c r="C111" s="9"/>
      <c r="D111" s="9"/>
      <c r="E111" s="9"/>
      <c r="F111" s="9"/>
      <c r="G111" s="9"/>
      <c r="H111" s="9"/>
      <c r="I111" s="9"/>
    </row>
    <row r="112" spans="1:9">
      <c r="A112" s="14"/>
      <c r="B112" s="9"/>
      <c r="C112" s="9"/>
      <c r="D112" s="9"/>
      <c r="E112" s="9"/>
      <c r="F112" s="9"/>
      <c r="G112" s="9"/>
      <c r="H112" s="9"/>
      <c r="I112" s="9"/>
    </row>
  </sheetData>
  <hyperlinks>
    <hyperlink ref="A1" location="Contents!A1" display="Contents" xr:uid="{00000000-0004-0000-0400-000000000000}"/>
  </hyperlinks>
  <pageMargins left="0.7" right="0.7" top="0.75" bottom="0.75" header="0.3" footer="0.3"/>
  <pageSetup paperSize="9" scale="52" orientation="portrait" r:id="rId1"/>
  <rowBreaks count="2" manualBreakCount="2">
    <brk id="29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285"/>
  <sheetViews>
    <sheetView zoomScale="60" zoomScaleNormal="60" workbookViewId="0">
      <pane ySplit="6" topLeftCell="A7" activePane="bottomLeft" state="frozen"/>
      <selection pane="bottomLeft" activeCell="A3" sqref="A3"/>
    </sheetView>
  </sheetViews>
  <sheetFormatPr defaultRowHeight="15"/>
  <cols>
    <col min="1" max="1" width="59.44140625" style="4" bestFit="1" customWidth="1"/>
    <col min="2" max="2" width="9.44140625" style="98" customWidth="1"/>
    <col min="3" max="3" width="10" style="98" bestFit="1" customWidth="1"/>
    <col min="4" max="4" width="18.44140625" style="4" customWidth="1"/>
    <col min="5" max="5" width="17.77734375" style="4" bestFit="1" customWidth="1"/>
    <col min="6" max="6" width="42.5546875" style="61" bestFit="1" customWidth="1"/>
    <col min="7" max="9" width="8.88671875" style="4"/>
    <col min="10" max="10" width="10.6640625" style="4" bestFit="1" customWidth="1"/>
    <col min="11" max="11" width="10.77734375" style="4" bestFit="1" customWidth="1"/>
    <col min="12" max="16384" width="8.88671875" style="4"/>
  </cols>
  <sheetData>
    <row r="1" spans="1:14" ht="18">
      <c r="A1" s="6" t="s">
        <v>0</v>
      </c>
      <c r="D1" s="14"/>
      <c r="E1" s="14"/>
      <c r="G1" s="14"/>
      <c r="H1" s="14"/>
      <c r="I1" s="14"/>
      <c r="J1" s="14"/>
      <c r="K1" s="14"/>
      <c r="L1" s="14"/>
      <c r="M1" s="14"/>
      <c r="N1" s="14"/>
    </row>
    <row r="2" spans="1:14" ht="25.5">
      <c r="A2" s="91" t="s">
        <v>419</v>
      </c>
      <c r="D2" s="14"/>
      <c r="E2" s="14"/>
      <c r="G2" s="14"/>
      <c r="H2" s="14"/>
      <c r="I2" s="14"/>
      <c r="J2" s="14"/>
      <c r="K2" s="14"/>
      <c r="L2" s="14"/>
      <c r="M2" s="14"/>
      <c r="N2" s="14"/>
    </row>
    <row r="3" spans="1:14" ht="20.25">
      <c r="A3" s="5" t="s">
        <v>425</v>
      </c>
      <c r="D3" s="14"/>
      <c r="E3" s="14"/>
      <c r="G3" s="14"/>
      <c r="H3" s="14"/>
      <c r="I3" s="14"/>
      <c r="J3" s="14"/>
      <c r="K3" s="14"/>
      <c r="L3" s="14"/>
      <c r="M3" s="14"/>
      <c r="N3" s="14"/>
    </row>
    <row r="4" spans="1:14">
      <c r="A4" s="14" t="s">
        <v>420</v>
      </c>
      <c r="D4" s="14"/>
      <c r="E4" s="14"/>
    </row>
    <row r="5" spans="1:14" s="14" customFormat="1">
      <c r="B5" s="98"/>
      <c r="C5" s="98"/>
      <c r="F5" s="61"/>
    </row>
    <row r="6" spans="1:14" s="16" customFormat="1" ht="31.5">
      <c r="A6" s="75"/>
      <c r="B6" s="99" t="s">
        <v>409</v>
      </c>
      <c r="C6" s="99" t="s">
        <v>408</v>
      </c>
      <c r="D6" s="47" t="s">
        <v>274</v>
      </c>
      <c r="E6" s="47" t="s">
        <v>275</v>
      </c>
      <c r="F6" s="92" t="s">
        <v>145</v>
      </c>
    </row>
    <row r="7" spans="1:14" s="67" customFormat="1">
      <c r="A7" s="123" t="s">
        <v>82</v>
      </c>
      <c r="B7" s="128">
        <v>15.4</v>
      </c>
      <c r="C7" s="128">
        <v>18.888972018940624</v>
      </c>
      <c r="D7" s="115">
        <v>3.4889720189406237</v>
      </c>
      <c r="E7" s="132">
        <v>22.655662460653399</v>
      </c>
      <c r="F7" s="1" t="s">
        <v>410</v>
      </c>
      <c r="G7" s="66"/>
      <c r="H7" s="66"/>
      <c r="I7" s="66"/>
      <c r="J7" s="66"/>
      <c r="K7" s="66"/>
      <c r="L7" s="66"/>
      <c r="M7" s="66"/>
      <c r="N7" s="66"/>
    </row>
    <row r="8" spans="1:14" s="67" customFormat="1">
      <c r="A8" s="123" t="s">
        <v>4</v>
      </c>
      <c r="B8" s="128">
        <v>19.499999999999996</v>
      </c>
      <c r="C8" s="128">
        <v>22.394142084311049</v>
      </c>
      <c r="D8" s="115">
        <v>2.8941420843110528</v>
      </c>
      <c r="E8" s="132">
        <v>14.841754278518222</v>
      </c>
      <c r="F8" s="1" t="s">
        <v>410</v>
      </c>
      <c r="G8" s="66"/>
      <c r="H8" s="66"/>
      <c r="I8" s="66"/>
      <c r="J8" s="66"/>
      <c r="K8" s="66"/>
      <c r="L8" s="66"/>
      <c r="M8" s="66"/>
      <c r="N8" s="66"/>
    </row>
    <row r="9" spans="1:14" s="67" customFormat="1">
      <c r="A9" s="123" t="s">
        <v>139</v>
      </c>
      <c r="B9" s="131">
        <v>66.099999999999994</v>
      </c>
      <c r="C9" s="131">
        <v>60.756281133087377</v>
      </c>
      <c r="D9" s="118">
        <v>-5.3437188669126172</v>
      </c>
      <c r="E9" s="132">
        <v>-8.084294806221811</v>
      </c>
      <c r="F9" s="1" t="s">
        <v>411</v>
      </c>
      <c r="G9" s="66"/>
      <c r="H9" s="66"/>
      <c r="I9" s="66"/>
      <c r="J9" s="66"/>
      <c r="K9" s="66"/>
      <c r="L9" s="66"/>
      <c r="M9" s="66"/>
      <c r="N9" s="66"/>
    </row>
    <row r="10" spans="1:14" s="67" customFormat="1" ht="15.75">
      <c r="A10" s="129" t="s">
        <v>291</v>
      </c>
      <c r="B10" s="128">
        <v>1669.4</v>
      </c>
      <c r="C10" s="128">
        <v>1897.1732978817427</v>
      </c>
      <c r="D10" s="115">
        <v>227.77329788174256</v>
      </c>
      <c r="E10" s="130">
        <v>13.644021677353694</v>
      </c>
      <c r="F10" s="1" t="s">
        <v>412</v>
      </c>
      <c r="G10" s="68"/>
      <c r="H10" s="68"/>
      <c r="I10" s="68"/>
      <c r="J10" s="68"/>
      <c r="K10" s="68"/>
      <c r="L10" s="68"/>
      <c r="M10" s="68"/>
      <c r="N10" s="68"/>
    </row>
    <row r="11" spans="1:14" s="67" customFormat="1">
      <c r="A11" s="123" t="s">
        <v>84</v>
      </c>
      <c r="B11" s="128">
        <v>25.7</v>
      </c>
      <c r="C11" s="128">
        <v>27.554531347217516</v>
      </c>
      <c r="D11" s="115">
        <v>1.8545313472175167</v>
      </c>
      <c r="E11" s="132">
        <v>7.2160752810020101</v>
      </c>
      <c r="F11" s="1" t="s">
        <v>413</v>
      </c>
      <c r="G11" s="66"/>
      <c r="H11" s="66"/>
      <c r="I11" s="66"/>
      <c r="J11" s="66"/>
      <c r="K11" s="66"/>
      <c r="L11" s="66"/>
      <c r="M11" s="66"/>
      <c r="N11" s="66"/>
    </row>
    <row r="12" spans="1:14" s="67" customFormat="1">
      <c r="A12" s="123" t="s">
        <v>347</v>
      </c>
      <c r="B12" s="124">
        <v>19.2</v>
      </c>
      <c r="C12" s="124">
        <v>29.20975054475355</v>
      </c>
      <c r="D12" s="125">
        <v>10.009750544753551</v>
      </c>
      <c r="E12" s="132">
        <v>52.134117420591423</v>
      </c>
      <c r="F12" s="1" t="s">
        <v>414</v>
      </c>
      <c r="G12" s="69"/>
      <c r="H12" s="15"/>
      <c r="I12" s="15"/>
      <c r="J12" s="15"/>
      <c r="K12" s="15"/>
      <c r="L12" s="15"/>
      <c r="M12" s="15"/>
      <c r="N12" s="15"/>
    </row>
    <row r="13" spans="1:14" s="67" customFormat="1">
      <c r="A13" s="123" t="s">
        <v>376</v>
      </c>
      <c r="B13" s="128">
        <v>34.200000000000003</v>
      </c>
      <c r="C13" s="128">
        <v>34.856968983405899</v>
      </c>
      <c r="D13" s="115">
        <v>0.65696898340589627</v>
      </c>
      <c r="E13" s="132">
        <v>1.9209619397833222</v>
      </c>
      <c r="F13" s="1" t="s">
        <v>415</v>
      </c>
      <c r="G13" s="66"/>
      <c r="H13" s="13"/>
      <c r="I13" s="13"/>
      <c r="J13" s="13"/>
      <c r="K13" s="13"/>
      <c r="L13" s="13"/>
      <c r="M13" s="13"/>
      <c r="N13" s="13"/>
    </row>
    <row r="14" spans="1:14" s="67" customFormat="1">
      <c r="A14" s="123" t="s">
        <v>387</v>
      </c>
      <c r="B14" s="124">
        <v>2.2000000000000002</v>
      </c>
      <c r="C14" s="124">
        <v>2.1420483732819267</v>
      </c>
      <c r="D14" s="125">
        <v>-5.7951626718073523E-2</v>
      </c>
      <c r="E14" s="132">
        <v>-2.6341648508215236</v>
      </c>
      <c r="F14" s="1" t="s">
        <v>415</v>
      </c>
      <c r="G14" s="66"/>
      <c r="H14" s="13"/>
      <c r="I14" s="66"/>
      <c r="J14" s="66"/>
      <c r="K14" s="66"/>
      <c r="L14" s="66"/>
      <c r="M14" s="66"/>
      <c r="N14" s="13"/>
    </row>
    <row r="15" spans="1:14" s="67" customFormat="1">
      <c r="A15" s="123" t="s">
        <v>189</v>
      </c>
      <c r="B15" s="128">
        <v>45</v>
      </c>
      <c r="C15" s="128">
        <v>24.341458787294624</v>
      </c>
      <c r="D15" s="115">
        <v>-20.658541212705376</v>
      </c>
      <c r="E15" s="132">
        <v>-45.907869361567506</v>
      </c>
      <c r="F15" s="1" t="s">
        <v>415</v>
      </c>
      <c r="G15" s="66"/>
      <c r="H15" s="66"/>
      <c r="I15" s="66"/>
      <c r="J15" s="66"/>
      <c r="K15" s="66"/>
      <c r="L15" s="66"/>
      <c r="M15" s="66"/>
      <c r="N15" s="66"/>
    </row>
    <row r="16" spans="1:14" s="67" customFormat="1">
      <c r="A16" s="123" t="s">
        <v>213</v>
      </c>
      <c r="B16" s="128">
        <v>84.2</v>
      </c>
      <c r="C16" s="128">
        <v>83.150423217398441</v>
      </c>
      <c r="D16" s="115">
        <v>-1.0495767826015623</v>
      </c>
      <c r="E16" s="132">
        <v>-1.2465282453700264</v>
      </c>
      <c r="F16" s="1" t="s">
        <v>410</v>
      </c>
      <c r="G16" s="66"/>
      <c r="H16" s="12"/>
      <c r="I16" s="66"/>
      <c r="J16" s="66"/>
      <c r="K16" s="66"/>
      <c r="L16" s="66"/>
      <c r="M16" s="66"/>
      <c r="N16" s="12"/>
    </row>
    <row r="17" spans="1:14" s="67" customFormat="1">
      <c r="A17" s="123" t="s">
        <v>388</v>
      </c>
      <c r="B17" s="127">
        <v>18.899999999999999</v>
      </c>
      <c r="C17" s="127">
        <v>19.083703689238984</v>
      </c>
      <c r="D17" s="122">
        <v>0.18370368923898539</v>
      </c>
      <c r="E17" s="132">
        <v>0.97197719174066355</v>
      </c>
      <c r="F17" s="1" t="s">
        <v>415</v>
      </c>
      <c r="G17" s="66"/>
      <c r="H17" s="66"/>
      <c r="I17" s="66"/>
      <c r="J17" s="66"/>
      <c r="K17" s="66"/>
      <c r="L17" s="66"/>
      <c r="M17" s="66"/>
      <c r="N17" s="66"/>
    </row>
    <row r="18" spans="1:14" s="67" customFormat="1">
      <c r="A18" s="123" t="s">
        <v>399</v>
      </c>
      <c r="B18" s="128">
        <v>1.5</v>
      </c>
      <c r="C18" s="128">
        <v>1.4604875272376772</v>
      </c>
      <c r="D18" s="115">
        <v>-3.9512472762322837E-2</v>
      </c>
      <c r="E18" s="132">
        <v>-2.6341648508215227</v>
      </c>
      <c r="F18" s="1" t="s">
        <v>411</v>
      </c>
      <c r="G18" s="66"/>
      <c r="H18" s="66"/>
      <c r="I18" s="66"/>
      <c r="J18" s="66"/>
      <c r="K18" s="66"/>
      <c r="L18" s="66"/>
      <c r="M18" s="66"/>
      <c r="N18" s="66"/>
    </row>
    <row r="19" spans="1:14" s="67" customFormat="1">
      <c r="A19" s="123" t="s">
        <v>161</v>
      </c>
      <c r="B19" s="128">
        <v>142.69999999999999</v>
      </c>
      <c r="C19" s="128">
        <v>118.88368471714695</v>
      </c>
      <c r="D19" s="115">
        <v>-23.81631528285304</v>
      </c>
      <c r="E19" s="132">
        <v>-16.689779455398067</v>
      </c>
      <c r="F19" s="1" t="s">
        <v>415</v>
      </c>
      <c r="G19" s="66"/>
      <c r="H19" s="12"/>
      <c r="I19" s="66"/>
      <c r="J19" s="66"/>
      <c r="K19" s="66"/>
      <c r="L19" s="66"/>
      <c r="M19" s="66"/>
      <c r="N19" s="12"/>
    </row>
    <row r="20" spans="1:14" s="67" customFormat="1">
      <c r="A20" s="123" t="s">
        <v>190</v>
      </c>
      <c r="B20" s="128">
        <v>549.79999999999995</v>
      </c>
      <c r="C20" s="128">
        <v>530.2543382224261</v>
      </c>
      <c r="D20" s="115">
        <v>-19.545661777573855</v>
      </c>
      <c r="E20" s="132">
        <v>-3.5550494320796391</v>
      </c>
      <c r="F20" s="1" t="s">
        <v>412</v>
      </c>
      <c r="G20" s="66"/>
      <c r="H20" s="66"/>
      <c r="I20" s="66"/>
      <c r="J20" s="66"/>
      <c r="K20" s="66"/>
      <c r="L20" s="66"/>
      <c r="M20" s="66"/>
      <c r="N20" s="66"/>
    </row>
    <row r="21" spans="1:14" s="67" customFormat="1" ht="15.75">
      <c r="A21" s="123" t="s">
        <v>293</v>
      </c>
      <c r="B21" s="128">
        <v>9</v>
      </c>
      <c r="C21" s="128">
        <v>12.754924404542383</v>
      </c>
      <c r="D21" s="115">
        <v>3.7549244045423826</v>
      </c>
      <c r="E21" s="132">
        <v>41.721382272693141</v>
      </c>
      <c r="F21" s="1" t="s">
        <v>412</v>
      </c>
      <c r="G21" s="10"/>
      <c r="H21" s="10"/>
      <c r="I21" s="10"/>
      <c r="J21" s="10"/>
      <c r="K21" s="10"/>
      <c r="L21" s="10"/>
      <c r="M21" s="10"/>
      <c r="N21" s="10"/>
    </row>
    <row r="22" spans="1:14" s="67" customFormat="1">
      <c r="A22" s="123" t="s">
        <v>170</v>
      </c>
      <c r="B22" s="127">
        <v>18.899999999999999</v>
      </c>
      <c r="C22" s="127">
        <v>17.331118656553773</v>
      </c>
      <c r="D22" s="122">
        <v>-1.5688813434462254</v>
      </c>
      <c r="E22" s="132">
        <v>-8.3009594891334686</v>
      </c>
      <c r="F22" s="1" t="s">
        <v>412</v>
      </c>
      <c r="G22" s="120"/>
      <c r="H22" s="66"/>
      <c r="I22" s="66"/>
      <c r="J22" s="66"/>
      <c r="K22" s="66"/>
      <c r="L22" s="66"/>
      <c r="M22" s="66"/>
      <c r="N22" s="66"/>
    </row>
    <row r="23" spans="1:14" s="67" customFormat="1" ht="18">
      <c r="A23" s="123" t="s">
        <v>136</v>
      </c>
      <c r="B23" s="127">
        <v>0.1</v>
      </c>
      <c r="C23" s="127">
        <v>9.7365835149178487E-2</v>
      </c>
      <c r="D23" s="122">
        <v>-2.6341648508215187E-3</v>
      </c>
      <c r="E23" s="132">
        <v>-2.6341648508215187</v>
      </c>
      <c r="F23" s="1" t="s">
        <v>411</v>
      </c>
      <c r="G23" s="70"/>
      <c r="H23" s="70"/>
      <c r="I23" s="70"/>
      <c r="J23" s="70"/>
      <c r="K23" s="70"/>
      <c r="L23" s="70"/>
      <c r="M23" s="70"/>
      <c r="N23" s="70"/>
    </row>
    <row r="24" spans="1:14" s="67" customFormat="1">
      <c r="A24" s="123" t="s">
        <v>130</v>
      </c>
      <c r="B24" s="124">
        <v>0</v>
      </c>
      <c r="C24" s="124">
        <v>0</v>
      </c>
      <c r="D24" s="125">
        <v>0</v>
      </c>
      <c r="E24" s="126" t="s">
        <v>54</v>
      </c>
      <c r="F24" s="1" t="s">
        <v>415</v>
      </c>
      <c r="G24" s="66"/>
      <c r="H24" s="66"/>
      <c r="I24" s="66"/>
      <c r="J24" s="66"/>
      <c r="K24" s="66"/>
      <c r="L24" s="66"/>
      <c r="M24" s="66"/>
      <c r="N24" s="66"/>
    </row>
    <row r="25" spans="1:14" s="67" customFormat="1">
      <c r="A25" s="123" t="s">
        <v>289</v>
      </c>
      <c r="B25" s="127">
        <v>16.7</v>
      </c>
      <c r="C25" s="127">
        <v>11.489168547603063</v>
      </c>
      <c r="D25" s="122">
        <v>-5.2108314523969366</v>
      </c>
      <c r="E25" s="110">
        <v>-31.202583547287048</v>
      </c>
      <c r="F25" s="1" t="s">
        <v>412</v>
      </c>
      <c r="G25" s="66"/>
      <c r="H25" s="66"/>
      <c r="I25" s="66"/>
      <c r="J25" s="66"/>
      <c r="K25" s="66"/>
      <c r="L25" s="66"/>
      <c r="M25" s="66"/>
      <c r="N25" s="66"/>
    </row>
    <row r="26" spans="1:14" s="67" customFormat="1">
      <c r="A26" s="123" t="s">
        <v>377</v>
      </c>
      <c r="B26" s="128">
        <v>17.100000000000001</v>
      </c>
      <c r="C26" s="128">
        <v>25.315117138786409</v>
      </c>
      <c r="D26" s="115">
        <v>8.2151171387864075</v>
      </c>
      <c r="E26" s="112">
        <v>48.041620694657347</v>
      </c>
      <c r="F26" s="1" t="s">
        <v>415</v>
      </c>
      <c r="G26" s="66"/>
      <c r="H26" s="12"/>
      <c r="I26" s="66"/>
      <c r="J26" s="66"/>
      <c r="K26" s="66"/>
      <c r="L26" s="66"/>
      <c r="M26" s="66"/>
      <c r="N26" s="12"/>
    </row>
    <row r="27" spans="1:14" s="67" customFormat="1">
      <c r="A27" s="123" t="s">
        <v>6</v>
      </c>
      <c r="B27" s="124">
        <v>8</v>
      </c>
      <c r="C27" s="124">
        <v>7.7892668119342794</v>
      </c>
      <c r="D27" s="125">
        <v>-0.21073318806572061</v>
      </c>
      <c r="E27" s="126">
        <v>-2.6341648508215076</v>
      </c>
      <c r="F27" s="1" t="s">
        <v>416</v>
      </c>
      <c r="G27" s="13"/>
      <c r="H27" s="13"/>
      <c r="I27" s="13"/>
      <c r="J27" s="13"/>
      <c r="K27" s="13"/>
      <c r="L27" s="13"/>
      <c r="M27" s="13"/>
      <c r="N27" s="13"/>
    </row>
    <row r="28" spans="1:14" s="67" customFormat="1">
      <c r="A28" s="123" t="s">
        <v>83</v>
      </c>
      <c r="B28" s="124">
        <v>6</v>
      </c>
      <c r="C28" s="124">
        <v>6.3287792846966022</v>
      </c>
      <c r="D28" s="125">
        <v>0.32877928469660223</v>
      </c>
      <c r="E28" s="126">
        <v>5.479654744943371</v>
      </c>
      <c r="F28" s="1" t="s">
        <v>416</v>
      </c>
      <c r="G28" s="13"/>
      <c r="H28" s="13"/>
      <c r="I28" s="13"/>
      <c r="J28" s="13"/>
      <c r="K28" s="13"/>
      <c r="L28" s="13"/>
      <c r="M28" s="13"/>
      <c r="N28" s="13"/>
    </row>
    <row r="29" spans="1:14" s="67" customFormat="1">
      <c r="A29" s="123" t="s">
        <v>83</v>
      </c>
      <c r="B29" s="128">
        <v>0</v>
      </c>
      <c r="C29" s="128">
        <v>0</v>
      </c>
      <c r="D29" s="115">
        <v>0</v>
      </c>
      <c r="E29" s="126" t="s">
        <v>54</v>
      </c>
      <c r="F29" s="1" t="s">
        <v>410</v>
      </c>
      <c r="G29" s="13"/>
      <c r="H29" s="12"/>
      <c r="I29" s="13"/>
      <c r="J29" s="13"/>
      <c r="K29" s="13"/>
      <c r="L29" s="13"/>
      <c r="M29" s="13"/>
      <c r="N29" s="12"/>
    </row>
    <row r="30" spans="1:14" s="67" customFormat="1">
      <c r="A30" s="123" t="s">
        <v>83</v>
      </c>
      <c r="B30" s="128">
        <v>3</v>
      </c>
      <c r="C30" s="128">
        <v>2.9209750544753543</v>
      </c>
      <c r="D30" s="115">
        <v>-7.9024945524645673E-2</v>
      </c>
      <c r="E30" s="112">
        <v>-2.6341648508215227</v>
      </c>
      <c r="F30" s="1" t="s">
        <v>411</v>
      </c>
      <c r="G30" s="66"/>
      <c r="H30" s="12"/>
      <c r="I30" s="66"/>
      <c r="J30" s="66"/>
      <c r="K30" s="66"/>
      <c r="L30" s="66"/>
      <c r="M30" s="66"/>
      <c r="N30" s="12"/>
    </row>
    <row r="31" spans="1:14" s="67" customFormat="1" ht="15.75">
      <c r="A31" s="123" t="s">
        <v>83</v>
      </c>
      <c r="B31" s="128">
        <v>72.8</v>
      </c>
      <c r="C31" s="128">
        <v>70.882327988601929</v>
      </c>
      <c r="D31" s="115">
        <v>-1.9176720113980679</v>
      </c>
      <c r="E31" s="112">
        <v>-2.6341648508215219</v>
      </c>
      <c r="F31" s="1" t="s">
        <v>411</v>
      </c>
      <c r="G31" s="11"/>
      <c r="H31" s="11"/>
      <c r="I31" s="11"/>
      <c r="J31" s="11"/>
      <c r="K31" s="11"/>
      <c r="L31" s="11"/>
      <c r="M31" s="11"/>
      <c r="N31" s="11"/>
    </row>
    <row r="32" spans="1:14" s="67" customFormat="1">
      <c r="A32" s="123" t="s">
        <v>337</v>
      </c>
      <c r="B32" s="127">
        <v>155.69999999999999</v>
      </c>
      <c r="C32" s="127">
        <v>133.29382831922536</v>
      </c>
      <c r="D32" s="122">
        <v>-22.406171680774634</v>
      </c>
      <c r="E32" s="110">
        <v>-14.390604804607987</v>
      </c>
      <c r="F32" s="1" t="s">
        <v>414</v>
      </c>
      <c r="G32" s="3"/>
      <c r="H32" s="3"/>
      <c r="I32" s="13"/>
      <c r="J32" s="13"/>
      <c r="K32" s="3"/>
      <c r="L32" s="3"/>
      <c r="M32" s="3"/>
      <c r="N32" s="3"/>
    </row>
    <row r="33" spans="1:14" s="67" customFormat="1">
      <c r="A33" s="123" t="s">
        <v>287</v>
      </c>
      <c r="B33" s="128">
        <v>-20</v>
      </c>
      <c r="C33" s="128">
        <v>-19.473167029835697</v>
      </c>
      <c r="D33" s="115">
        <v>0.5268329701643033</v>
      </c>
      <c r="E33" s="112">
        <v>-2.6341648508215165</v>
      </c>
      <c r="F33" s="1" t="s">
        <v>410</v>
      </c>
      <c r="G33" s="66"/>
      <c r="H33" s="66"/>
      <c r="I33" s="66"/>
      <c r="J33" s="66"/>
      <c r="K33" s="66"/>
      <c r="L33" s="66"/>
      <c r="M33" s="66"/>
      <c r="N33" s="66"/>
    </row>
    <row r="34" spans="1:14" s="67" customFormat="1" ht="15.75">
      <c r="A34" s="123" t="s">
        <v>317</v>
      </c>
      <c r="B34" s="128">
        <v>-80</v>
      </c>
      <c r="C34" s="128">
        <v>-77.892668119342787</v>
      </c>
      <c r="D34" s="115">
        <v>2.1073318806572132</v>
      </c>
      <c r="E34" s="112">
        <v>-2.6341648508215165</v>
      </c>
      <c r="F34" s="1" t="s">
        <v>417</v>
      </c>
      <c r="G34" s="71"/>
      <c r="H34" s="71"/>
      <c r="I34" s="71"/>
      <c r="J34" s="71"/>
      <c r="K34" s="71"/>
      <c r="L34" s="71"/>
      <c r="M34" s="71"/>
      <c r="N34" s="71"/>
    </row>
    <row r="35" spans="1:14" s="67" customFormat="1">
      <c r="A35" s="123" t="s">
        <v>393</v>
      </c>
      <c r="B35" s="128">
        <v>0</v>
      </c>
      <c r="C35" s="128">
        <v>2.9209750544753543</v>
      </c>
      <c r="D35" s="115">
        <v>2.9209750544753543</v>
      </c>
      <c r="E35" s="126" t="s">
        <v>54</v>
      </c>
      <c r="F35" s="1" t="s">
        <v>415</v>
      </c>
      <c r="G35" s="66"/>
      <c r="H35" s="66"/>
      <c r="I35" s="66"/>
      <c r="J35" s="66"/>
      <c r="K35" s="66"/>
      <c r="L35" s="66"/>
      <c r="M35" s="66"/>
      <c r="N35" s="66"/>
    </row>
    <row r="36" spans="1:14" s="67" customFormat="1">
      <c r="A36" s="123" t="s">
        <v>307</v>
      </c>
      <c r="B36" s="128">
        <v>44.3</v>
      </c>
      <c r="C36" s="128">
        <v>50.143405101826929</v>
      </c>
      <c r="D36" s="115">
        <v>5.8434051018269315</v>
      </c>
      <c r="E36" s="112">
        <v>13.190530703898265</v>
      </c>
      <c r="F36" s="1" t="s">
        <v>417</v>
      </c>
      <c r="G36" s="66"/>
      <c r="H36" s="66"/>
      <c r="I36" s="66"/>
      <c r="J36" s="66"/>
      <c r="K36" s="66"/>
      <c r="L36" s="66"/>
      <c r="M36" s="66"/>
      <c r="N36" s="66"/>
    </row>
    <row r="37" spans="1:14" s="67" customFormat="1">
      <c r="A37" s="123" t="s">
        <v>168</v>
      </c>
      <c r="B37" s="128">
        <v>306</v>
      </c>
      <c r="C37" s="128">
        <v>306.60501488476308</v>
      </c>
      <c r="D37" s="115">
        <v>0.60501488476307941</v>
      </c>
      <c r="E37" s="112">
        <v>0.19771728260231355</v>
      </c>
      <c r="F37" s="1" t="s">
        <v>412</v>
      </c>
      <c r="G37" s="66"/>
      <c r="H37" s="66"/>
      <c r="I37" s="66"/>
      <c r="J37" s="66"/>
      <c r="K37" s="66"/>
      <c r="L37" s="66"/>
      <c r="M37" s="66"/>
      <c r="N37" s="66"/>
    </row>
    <row r="38" spans="1:14" s="67" customFormat="1">
      <c r="A38" s="123" t="s">
        <v>169</v>
      </c>
      <c r="B38" s="128">
        <v>41.7</v>
      </c>
      <c r="C38" s="128">
        <v>40.698919092356604</v>
      </c>
      <c r="D38" s="115">
        <v>-1.0010809076433986</v>
      </c>
      <c r="E38" s="112">
        <v>-2.4006736394326103</v>
      </c>
      <c r="F38" s="1" t="s">
        <v>412</v>
      </c>
      <c r="G38" s="3"/>
      <c r="H38" s="3"/>
      <c r="I38" s="3"/>
      <c r="J38" s="3"/>
      <c r="K38" s="3"/>
      <c r="L38" s="3"/>
      <c r="M38" s="3"/>
      <c r="N38" s="3"/>
    </row>
    <row r="39" spans="1:14" s="67" customFormat="1">
      <c r="A39" s="123" t="s">
        <v>222</v>
      </c>
      <c r="B39" s="128">
        <v>230.9</v>
      </c>
      <c r="C39" s="128">
        <v>258.21419481562134</v>
      </c>
      <c r="D39" s="115">
        <v>27.314194815621335</v>
      </c>
      <c r="E39" s="112">
        <v>11.829447733053849</v>
      </c>
      <c r="F39" s="1" t="s">
        <v>412</v>
      </c>
      <c r="G39" s="66"/>
      <c r="H39" s="66"/>
      <c r="I39" s="66"/>
      <c r="J39" s="66"/>
      <c r="K39" s="66"/>
      <c r="L39" s="66"/>
      <c r="M39" s="66"/>
      <c r="N39" s="66"/>
    </row>
    <row r="40" spans="1:14" s="67" customFormat="1">
      <c r="A40" s="123" t="s">
        <v>223</v>
      </c>
      <c r="B40" s="128">
        <v>3.1</v>
      </c>
      <c r="C40" s="128">
        <v>3.8946334059671397</v>
      </c>
      <c r="D40" s="115">
        <v>0.79463340596713961</v>
      </c>
      <c r="E40" s="112">
        <v>25.633335676359341</v>
      </c>
      <c r="F40" s="1" t="s">
        <v>412</v>
      </c>
      <c r="G40" s="66"/>
      <c r="H40" s="66"/>
      <c r="I40" s="66"/>
      <c r="J40" s="66"/>
      <c r="K40" s="66"/>
      <c r="L40" s="66"/>
      <c r="M40" s="66"/>
      <c r="N40" s="66"/>
    </row>
    <row r="41" spans="1:14" s="67" customFormat="1">
      <c r="A41" s="123" t="s">
        <v>324</v>
      </c>
      <c r="B41" s="127">
        <v>13.8</v>
      </c>
      <c r="C41" s="127">
        <v>13.436485250586633</v>
      </c>
      <c r="D41" s="122">
        <v>-0.36351474941336726</v>
      </c>
      <c r="E41" s="110">
        <v>-2.6341648508215019</v>
      </c>
      <c r="F41" s="1" t="s">
        <v>416</v>
      </c>
      <c r="G41" s="66"/>
      <c r="H41" s="66"/>
      <c r="I41" s="66"/>
      <c r="J41" s="66"/>
      <c r="K41" s="66"/>
      <c r="L41" s="66"/>
      <c r="M41" s="66"/>
      <c r="N41" s="66"/>
    </row>
    <row r="42" spans="1:14" s="67" customFormat="1">
      <c r="A42" s="123" t="s">
        <v>298</v>
      </c>
      <c r="B42" s="127">
        <v>209.79999999999998</v>
      </c>
      <c r="C42" s="127">
        <v>227.05712756788421</v>
      </c>
      <c r="D42" s="122">
        <v>17.257127567884226</v>
      </c>
      <c r="E42" s="110">
        <v>8.2255136167227008</v>
      </c>
      <c r="F42" s="1" t="s">
        <v>413</v>
      </c>
      <c r="G42" s="66"/>
      <c r="H42" s="66"/>
      <c r="I42" s="66"/>
      <c r="J42" s="66"/>
      <c r="K42" s="66"/>
      <c r="L42" s="66"/>
      <c r="M42" s="66"/>
      <c r="N42" s="66"/>
    </row>
    <row r="43" spans="1:14" s="67" customFormat="1">
      <c r="A43" s="123" t="s">
        <v>368</v>
      </c>
      <c r="B43" s="128">
        <v>29.8</v>
      </c>
      <c r="C43" s="128">
        <v>47.806625058246638</v>
      </c>
      <c r="D43" s="115">
        <v>18.006625058246637</v>
      </c>
      <c r="E43" s="112">
        <v>60.424916302841055</v>
      </c>
      <c r="F43" s="1" t="s">
        <v>414</v>
      </c>
      <c r="G43" s="66"/>
      <c r="H43" s="66"/>
      <c r="I43" s="66"/>
      <c r="J43" s="66"/>
      <c r="K43" s="66"/>
      <c r="L43" s="66"/>
      <c r="M43" s="66"/>
      <c r="N43" s="66"/>
    </row>
    <row r="44" spans="1:14" s="67" customFormat="1">
      <c r="A44" s="123" t="s">
        <v>366</v>
      </c>
      <c r="B44" s="127">
        <v>1.5</v>
      </c>
      <c r="C44" s="127">
        <v>1.6552191975360342</v>
      </c>
      <c r="D44" s="122">
        <v>0.15521919753603419</v>
      </c>
      <c r="E44" s="110">
        <v>10.347946502402278</v>
      </c>
      <c r="F44" s="1" t="s">
        <v>414</v>
      </c>
      <c r="G44" s="66"/>
      <c r="H44" s="66"/>
      <c r="I44" s="66"/>
      <c r="J44" s="66"/>
      <c r="K44" s="66"/>
      <c r="L44" s="66"/>
      <c r="M44" s="66"/>
      <c r="N44" s="66"/>
    </row>
    <row r="45" spans="1:14" s="67" customFormat="1">
      <c r="A45" s="123" t="s">
        <v>100</v>
      </c>
      <c r="B45" s="128">
        <v>33.700000000000003</v>
      </c>
      <c r="C45" s="128">
        <v>72.732278856436338</v>
      </c>
      <c r="D45" s="115">
        <v>39.032278856436335</v>
      </c>
      <c r="E45" s="112">
        <v>115.82278592414342</v>
      </c>
      <c r="F45" s="1" t="s">
        <v>417</v>
      </c>
      <c r="G45" s="66"/>
      <c r="H45" s="66"/>
      <c r="I45" s="66"/>
      <c r="J45" s="66"/>
      <c r="K45" s="66"/>
      <c r="L45" s="66"/>
      <c r="M45" s="66"/>
      <c r="N45" s="66"/>
    </row>
    <row r="46" spans="1:14" s="67" customFormat="1">
      <c r="A46" s="129" t="s">
        <v>101</v>
      </c>
      <c r="B46" s="128">
        <v>0</v>
      </c>
      <c r="C46" s="128">
        <v>0</v>
      </c>
      <c r="D46" s="115">
        <v>0</v>
      </c>
      <c r="E46" s="126" t="s">
        <v>54</v>
      </c>
      <c r="F46" s="2" t="s">
        <v>417</v>
      </c>
      <c r="G46" s="3"/>
      <c r="H46" s="3"/>
      <c r="I46" s="66"/>
      <c r="J46" s="66"/>
      <c r="K46" s="66"/>
      <c r="L46" s="66"/>
      <c r="M46" s="66"/>
      <c r="N46" s="3"/>
    </row>
    <row r="47" spans="1:14" s="67" customFormat="1">
      <c r="A47" s="123" t="s">
        <v>98</v>
      </c>
      <c r="B47" s="124">
        <v>27.5</v>
      </c>
      <c r="C47" s="124">
        <v>25.996677984830658</v>
      </c>
      <c r="D47" s="125">
        <v>-1.5033220151693421</v>
      </c>
      <c r="E47" s="126">
        <v>-5.4666255097066987</v>
      </c>
      <c r="F47" s="1" t="s">
        <v>417</v>
      </c>
      <c r="G47" s="66"/>
      <c r="H47" s="66"/>
      <c r="I47" s="66"/>
      <c r="J47" s="66"/>
      <c r="K47" s="66"/>
      <c r="L47" s="66"/>
      <c r="M47" s="66"/>
      <c r="N47" s="66"/>
    </row>
    <row r="48" spans="1:14" s="67" customFormat="1">
      <c r="A48" s="123" t="s">
        <v>97</v>
      </c>
      <c r="B48" s="128">
        <v>29.3</v>
      </c>
      <c r="C48" s="128">
        <v>28.528189698709298</v>
      </c>
      <c r="D48" s="115">
        <v>-0.77181030129070294</v>
      </c>
      <c r="E48" s="112">
        <v>-2.6341648508215116</v>
      </c>
      <c r="F48" s="1" t="s">
        <v>417</v>
      </c>
      <c r="G48" s="66"/>
      <c r="H48" s="66"/>
      <c r="I48" s="66"/>
      <c r="J48" s="66"/>
      <c r="K48" s="66"/>
      <c r="L48" s="66"/>
      <c r="M48" s="66"/>
      <c r="N48" s="66"/>
    </row>
    <row r="49" spans="1:14" s="67" customFormat="1" ht="15.75">
      <c r="A49" s="123" t="s">
        <v>95</v>
      </c>
      <c r="B49" s="128">
        <v>865.7</v>
      </c>
      <c r="C49" s="128">
        <v>842.89603488643831</v>
      </c>
      <c r="D49" s="115">
        <v>-22.803965113561731</v>
      </c>
      <c r="E49" s="112">
        <v>-2.6341648508215005</v>
      </c>
      <c r="F49" s="1" t="s">
        <v>417</v>
      </c>
      <c r="G49" s="11"/>
      <c r="H49" s="11"/>
      <c r="I49" s="11"/>
      <c r="J49" s="11"/>
      <c r="K49" s="11"/>
      <c r="L49" s="11"/>
      <c r="M49" s="11"/>
      <c r="N49" s="11"/>
    </row>
    <row r="50" spans="1:14" s="67" customFormat="1">
      <c r="A50" s="123" t="s">
        <v>96</v>
      </c>
      <c r="B50" s="131">
        <v>-190</v>
      </c>
      <c r="C50" s="131">
        <v>-184.99508678343912</v>
      </c>
      <c r="D50" s="118">
        <v>5.0049132165608796</v>
      </c>
      <c r="E50" s="113">
        <v>-2.6341648508215156</v>
      </c>
      <c r="F50" s="1" t="s">
        <v>417</v>
      </c>
      <c r="G50" s="66"/>
      <c r="H50" s="66"/>
      <c r="I50" s="66"/>
      <c r="J50" s="66"/>
      <c r="K50" s="66"/>
      <c r="L50" s="66"/>
      <c r="M50" s="66"/>
      <c r="N50" s="66"/>
    </row>
    <row r="51" spans="1:14" s="67" customFormat="1">
      <c r="A51" s="123" t="s">
        <v>119</v>
      </c>
      <c r="B51" s="127">
        <v>6.6</v>
      </c>
      <c r="C51" s="127">
        <v>6.815608460442494</v>
      </c>
      <c r="D51" s="122">
        <v>0.21560846044249438</v>
      </c>
      <c r="E51" s="110">
        <v>3.2667948551893087</v>
      </c>
      <c r="F51" s="1" t="s">
        <v>412</v>
      </c>
      <c r="G51" s="69"/>
      <c r="H51" s="69"/>
      <c r="I51" s="69"/>
      <c r="J51" s="69"/>
      <c r="K51" s="69"/>
      <c r="L51" s="69"/>
      <c r="M51" s="69"/>
      <c r="N51" s="69"/>
    </row>
    <row r="52" spans="1:14" s="67" customFormat="1">
      <c r="A52" s="123" t="s">
        <v>332</v>
      </c>
      <c r="B52" s="128">
        <v>262.75</v>
      </c>
      <c r="C52" s="128">
        <v>302.41828397334842</v>
      </c>
      <c r="D52" s="115">
        <v>39.668283973348423</v>
      </c>
      <c r="E52" s="112">
        <v>15.097348800513197</v>
      </c>
      <c r="F52" s="1" t="s">
        <v>414</v>
      </c>
      <c r="G52" s="66"/>
      <c r="H52" s="66"/>
      <c r="I52" s="66"/>
      <c r="J52" s="66"/>
      <c r="K52" s="66"/>
      <c r="L52" s="66"/>
      <c r="M52" s="66"/>
      <c r="N52" s="66"/>
    </row>
    <row r="53" spans="1:14" s="67" customFormat="1">
      <c r="A53" s="123" t="s">
        <v>152</v>
      </c>
      <c r="B53" s="128">
        <v>4.8</v>
      </c>
      <c r="C53" s="128">
        <v>5.2577550980556387</v>
      </c>
      <c r="D53" s="115">
        <v>0.45775509805563885</v>
      </c>
      <c r="E53" s="112">
        <v>9.5365645428258095</v>
      </c>
      <c r="F53" s="1" t="s">
        <v>413</v>
      </c>
      <c r="G53" s="66"/>
      <c r="H53" s="66"/>
      <c r="I53" s="66"/>
      <c r="J53" s="66"/>
      <c r="K53" s="66"/>
      <c r="L53" s="66"/>
      <c r="M53" s="66"/>
      <c r="N53" s="66"/>
    </row>
    <row r="54" spans="1:14" s="67" customFormat="1">
      <c r="A54" s="123" t="s">
        <v>188</v>
      </c>
      <c r="B54" s="128">
        <v>25.7</v>
      </c>
      <c r="C54" s="128">
        <v>25.023019633338873</v>
      </c>
      <c r="D54" s="115">
        <v>-0.67698036666112671</v>
      </c>
      <c r="E54" s="112">
        <v>-2.634164850821505</v>
      </c>
      <c r="F54" s="1" t="s">
        <v>415</v>
      </c>
      <c r="G54" s="66"/>
      <c r="H54" s="66"/>
      <c r="I54" s="66"/>
      <c r="J54" s="66"/>
      <c r="K54" s="66"/>
      <c r="L54" s="66"/>
      <c r="M54" s="66"/>
      <c r="N54" s="66"/>
    </row>
    <row r="55" spans="1:14" s="67" customFormat="1">
      <c r="A55" s="123" t="s">
        <v>314</v>
      </c>
      <c r="B55" s="128">
        <v>629</v>
      </c>
      <c r="C55" s="128">
        <v>296.0895046886518</v>
      </c>
      <c r="D55" s="115">
        <v>-332.9104953113482</v>
      </c>
      <c r="E55" s="112">
        <v>-52.92694679035742</v>
      </c>
      <c r="F55" s="1" t="s">
        <v>417</v>
      </c>
      <c r="G55" s="66"/>
      <c r="H55" s="3"/>
      <c r="I55" s="3"/>
      <c r="J55" s="3"/>
      <c r="K55" s="3"/>
      <c r="L55" s="3"/>
      <c r="M55" s="3"/>
      <c r="N55" s="3"/>
    </row>
    <row r="56" spans="1:14" s="67" customFormat="1">
      <c r="A56" s="123" t="s">
        <v>300</v>
      </c>
      <c r="B56" s="124">
        <v>0.1</v>
      </c>
      <c r="C56" s="124">
        <v>0</v>
      </c>
      <c r="D56" s="125">
        <v>-0.1</v>
      </c>
      <c r="E56" s="126">
        <v>-100</v>
      </c>
      <c r="F56" s="1" t="s">
        <v>413</v>
      </c>
      <c r="G56" s="13"/>
      <c r="H56" s="3"/>
      <c r="I56" s="3"/>
      <c r="J56" s="3"/>
      <c r="K56" s="3"/>
      <c r="L56" s="3"/>
      <c r="M56" s="3"/>
      <c r="N56" s="3"/>
    </row>
    <row r="57" spans="1:14" s="67" customFormat="1">
      <c r="A57" s="129" t="s">
        <v>404</v>
      </c>
      <c r="B57" s="128">
        <v>0</v>
      </c>
      <c r="C57" s="128">
        <v>1.1683900217901417</v>
      </c>
      <c r="D57" s="115">
        <v>1.1683900217901417</v>
      </c>
      <c r="E57" s="126" t="s">
        <v>54</v>
      </c>
      <c r="F57" s="1" t="s">
        <v>418</v>
      </c>
      <c r="G57" s="66"/>
      <c r="H57" s="3"/>
      <c r="I57" s="3"/>
      <c r="J57" s="3"/>
      <c r="K57" s="3"/>
      <c r="L57" s="3"/>
      <c r="M57" s="3"/>
      <c r="N57" s="3"/>
    </row>
    <row r="58" spans="1:14" s="67" customFormat="1">
      <c r="A58" s="123" t="s">
        <v>92</v>
      </c>
      <c r="B58" s="128">
        <v>33.799999999999997</v>
      </c>
      <c r="C58" s="128">
        <v>33.785944796764937</v>
      </c>
      <c r="D58" s="115">
        <v>-1.4055203235059821E-2</v>
      </c>
      <c r="E58" s="112">
        <v>-4.1583441523845625E-2</v>
      </c>
      <c r="F58" s="1" t="s">
        <v>417</v>
      </c>
      <c r="G58" s="3"/>
      <c r="H58" s="12"/>
      <c r="I58" s="66"/>
      <c r="J58" s="66"/>
      <c r="K58" s="66"/>
      <c r="L58" s="66"/>
      <c r="M58" s="66"/>
      <c r="N58" s="12"/>
    </row>
    <row r="59" spans="1:14" s="67" customFormat="1">
      <c r="A59" s="123" t="s">
        <v>396</v>
      </c>
      <c r="B59" s="128">
        <v>63.2</v>
      </c>
      <c r="C59" s="128">
        <v>67.474523758380684</v>
      </c>
      <c r="D59" s="115">
        <v>4.2745237583806812</v>
      </c>
      <c r="E59" s="112">
        <v>6.7634869594631022</v>
      </c>
      <c r="F59" s="1" t="s">
        <v>411</v>
      </c>
      <c r="G59" s="3"/>
      <c r="H59" s="3"/>
      <c r="I59" s="3"/>
      <c r="J59" s="66"/>
      <c r="K59" s="66"/>
      <c r="L59" s="66"/>
      <c r="M59" s="66"/>
      <c r="N59" s="3"/>
    </row>
    <row r="60" spans="1:14" s="67" customFormat="1">
      <c r="A60" s="123" t="s">
        <v>325</v>
      </c>
      <c r="B60" s="128">
        <v>1.8</v>
      </c>
      <c r="C60" s="128">
        <v>1.7525850326852128</v>
      </c>
      <c r="D60" s="115">
        <v>-4.7414967314787226E-2</v>
      </c>
      <c r="E60" s="112">
        <v>-2.6341648508215125</v>
      </c>
      <c r="F60" s="1" t="s">
        <v>416</v>
      </c>
      <c r="G60" s="12"/>
      <c r="H60" s="12"/>
      <c r="I60" s="12"/>
      <c r="J60" s="66"/>
      <c r="K60" s="66"/>
      <c r="L60" s="66"/>
      <c r="M60" s="66"/>
      <c r="N60" s="12"/>
    </row>
    <row r="61" spans="1:14" s="67" customFormat="1" ht="15.75">
      <c r="A61" s="123" t="s">
        <v>378</v>
      </c>
      <c r="B61" s="128">
        <v>0.8</v>
      </c>
      <c r="C61" s="128">
        <v>0.77892668119342789</v>
      </c>
      <c r="D61" s="115">
        <v>-2.107331880657215E-2</v>
      </c>
      <c r="E61" s="112">
        <v>-2.6341648508215187</v>
      </c>
      <c r="F61" s="1" t="s">
        <v>415</v>
      </c>
      <c r="G61" s="10"/>
      <c r="H61" s="10"/>
      <c r="I61" s="10"/>
      <c r="J61" s="10"/>
      <c r="K61" s="10"/>
      <c r="L61" s="10"/>
      <c r="M61" s="10"/>
      <c r="N61" s="10"/>
    </row>
    <row r="62" spans="1:14" s="67" customFormat="1">
      <c r="A62" s="123" t="s">
        <v>389</v>
      </c>
      <c r="B62" s="128">
        <v>3.3000000000000003</v>
      </c>
      <c r="C62" s="128">
        <v>3.8946334059671397</v>
      </c>
      <c r="D62" s="115">
        <v>0.59463340596713943</v>
      </c>
      <c r="E62" s="112">
        <v>18.019194120216344</v>
      </c>
      <c r="F62" s="1" t="s">
        <v>415</v>
      </c>
      <c r="G62" s="66"/>
      <c r="H62" s="66"/>
      <c r="I62" s="66"/>
      <c r="J62" s="66"/>
      <c r="K62" s="66"/>
      <c r="L62" s="66"/>
      <c r="M62" s="66"/>
      <c r="N62" s="66"/>
    </row>
    <row r="63" spans="1:14" s="67" customFormat="1">
      <c r="A63" s="123" t="s">
        <v>397</v>
      </c>
      <c r="B63" s="124">
        <v>75.7</v>
      </c>
      <c r="C63" s="124">
        <v>87.62925163426064</v>
      </c>
      <c r="D63" s="125">
        <v>11.929251634260638</v>
      </c>
      <c r="E63" s="126">
        <v>15.758588684624355</v>
      </c>
      <c r="F63" s="1" t="s">
        <v>411</v>
      </c>
      <c r="G63" s="66"/>
      <c r="H63" s="66"/>
      <c r="I63" s="66"/>
      <c r="J63" s="66"/>
      <c r="K63" s="66"/>
      <c r="L63" s="66"/>
      <c r="M63" s="66"/>
      <c r="N63" s="66"/>
    </row>
    <row r="64" spans="1:14" s="67" customFormat="1">
      <c r="A64" s="123" t="s">
        <v>221</v>
      </c>
      <c r="B64" s="124">
        <v>4.7</v>
      </c>
      <c r="C64" s="124">
        <v>4.9656575926081024</v>
      </c>
      <c r="D64" s="125">
        <v>0.26565759260810218</v>
      </c>
      <c r="E64" s="126">
        <v>5.6522892044277055</v>
      </c>
      <c r="F64" s="1" t="s">
        <v>411</v>
      </c>
      <c r="G64" s="66"/>
      <c r="H64" s="66"/>
      <c r="I64" s="66"/>
      <c r="J64" s="66"/>
      <c r="K64" s="66"/>
      <c r="L64" s="66"/>
      <c r="M64" s="66"/>
      <c r="N64" s="66"/>
    </row>
    <row r="65" spans="1:14" s="67" customFormat="1">
      <c r="A65" s="123" t="s">
        <v>109</v>
      </c>
      <c r="B65" s="128">
        <v>387.40000000000003</v>
      </c>
      <c r="C65" s="128">
        <v>392.96851066208438</v>
      </c>
      <c r="D65" s="115">
        <v>5.5685106620843499</v>
      </c>
      <c r="E65" s="112">
        <v>1.4374059530419074</v>
      </c>
      <c r="F65" s="1" t="s">
        <v>416</v>
      </c>
      <c r="G65" s="3"/>
      <c r="H65" s="3"/>
      <c r="I65" s="3"/>
      <c r="J65" s="3"/>
      <c r="K65" s="3"/>
      <c r="L65" s="3"/>
      <c r="M65" s="3"/>
      <c r="N65" s="3"/>
    </row>
    <row r="66" spans="1:14" s="67" customFormat="1">
      <c r="A66" s="123" t="s">
        <v>303</v>
      </c>
      <c r="B66" s="128">
        <v>45.1</v>
      </c>
      <c r="C66" s="128">
        <v>61.827305319728332</v>
      </c>
      <c r="D66" s="115">
        <v>16.72730531972833</v>
      </c>
      <c r="E66" s="112">
        <v>37.089368779885433</v>
      </c>
      <c r="F66" s="1" t="s">
        <v>417</v>
      </c>
      <c r="G66" s="3"/>
      <c r="H66" s="3"/>
      <c r="I66" s="3"/>
      <c r="J66" s="3"/>
      <c r="K66" s="3"/>
      <c r="L66" s="3"/>
      <c r="M66" s="3"/>
      <c r="N66" s="3"/>
    </row>
    <row r="67" spans="1:14" s="67" customFormat="1">
      <c r="A67" s="123" t="s">
        <v>131</v>
      </c>
      <c r="B67" s="128">
        <v>0.1</v>
      </c>
      <c r="C67" s="128">
        <v>0.48682917574589246</v>
      </c>
      <c r="D67" s="115">
        <v>0.38682917574589248</v>
      </c>
      <c r="E67" s="112">
        <v>386.82917574589248</v>
      </c>
      <c r="F67" s="1" t="s">
        <v>414</v>
      </c>
      <c r="G67" s="3"/>
      <c r="H67" s="3"/>
      <c r="I67" s="3"/>
      <c r="J67" s="3"/>
      <c r="K67" s="3"/>
      <c r="L67" s="3"/>
      <c r="M67" s="3"/>
      <c r="N67" s="3"/>
    </row>
    <row r="68" spans="1:14" s="67" customFormat="1">
      <c r="A68" s="123" t="s">
        <v>158</v>
      </c>
      <c r="B68" s="127">
        <v>98.2</v>
      </c>
      <c r="C68" s="127">
        <v>4.1867309114146751</v>
      </c>
      <c r="D68" s="122">
        <v>-94.013269088585332</v>
      </c>
      <c r="E68" s="110">
        <v>-95.736526566787504</v>
      </c>
      <c r="F68" s="1" t="s">
        <v>413</v>
      </c>
      <c r="G68" s="3"/>
      <c r="H68" s="3"/>
      <c r="I68" s="3"/>
      <c r="J68" s="3"/>
      <c r="K68" s="3"/>
      <c r="L68" s="3"/>
      <c r="M68" s="3"/>
      <c r="N68" s="3"/>
    </row>
    <row r="69" spans="1:14" s="67" customFormat="1">
      <c r="A69" s="123" t="s">
        <v>159</v>
      </c>
      <c r="B69" s="127">
        <v>4.5999999999999996</v>
      </c>
      <c r="C69" s="127">
        <v>123.84934230975504</v>
      </c>
      <c r="D69" s="122">
        <v>119.24934230975505</v>
      </c>
      <c r="E69" s="110">
        <v>2592.377006733806</v>
      </c>
      <c r="F69" s="1" t="s">
        <v>413</v>
      </c>
      <c r="G69" s="66"/>
      <c r="H69" s="66"/>
      <c r="I69" s="66"/>
      <c r="J69" s="66"/>
      <c r="K69" s="66"/>
      <c r="L69" s="66"/>
      <c r="M69" s="66"/>
      <c r="N69" s="66"/>
    </row>
    <row r="70" spans="1:14" s="67" customFormat="1">
      <c r="A70" s="123" t="s">
        <v>282</v>
      </c>
      <c r="B70" s="128">
        <v>112.5</v>
      </c>
      <c r="C70" s="128">
        <v>109.92602788342252</v>
      </c>
      <c r="D70" s="115">
        <v>-2.5739721165774796</v>
      </c>
      <c r="E70" s="112">
        <v>-2.2879752147355372</v>
      </c>
      <c r="F70" s="1" t="s">
        <v>410</v>
      </c>
      <c r="G70" s="66"/>
      <c r="H70" s="66"/>
      <c r="I70" s="66"/>
      <c r="J70" s="66"/>
      <c r="K70" s="66"/>
      <c r="L70" s="66"/>
      <c r="M70" s="66"/>
      <c r="N70" s="66"/>
    </row>
    <row r="71" spans="1:14" s="67" customFormat="1">
      <c r="A71" s="123" t="s">
        <v>191</v>
      </c>
      <c r="B71" s="128">
        <v>465</v>
      </c>
      <c r="C71" s="128">
        <v>432.88850307324753</v>
      </c>
      <c r="D71" s="115">
        <v>-32.111496926752466</v>
      </c>
      <c r="E71" s="112">
        <v>-6.9056982638177349</v>
      </c>
      <c r="F71" s="1" t="s">
        <v>412</v>
      </c>
      <c r="G71" s="3"/>
      <c r="H71" s="3"/>
      <c r="I71" s="3"/>
      <c r="J71" s="3"/>
      <c r="K71" s="66"/>
      <c r="L71" s="66"/>
      <c r="M71" s="66"/>
      <c r="N71" s="3"/>
    </row>
    <row r="72" spans="1:14" s="67" customFormat="1">
      <c r="A72" s="123" t="s">
        <v>310</v>
      </c>
      <c r="B72" s="124">
        <v>22.9</v>
      </c>
      <c r="C72" s="124">
        <v>23.659897941250371</v>
      </c>
      <c r="D72" s="125">
        <v>0.75989794125037236</v>
      </c>
      <c r="E72" s="126">
        <v>3.3183316211806653</v>
      </c>
      <c r="F72" s="1" t="s">
        <v>417</v>
      </c>
      <c r="G72" s="66"/>
      <c r="H72" s="66"/>
      <c r="I72" s="66"/>
      <c r="J72" s="66"/>
      <c r="K72" s="66"/>
      <c r="L72" s="66"/>
      <c r="M72" s="66"/>
      <c r="N72" s="66"/>
    </row>
    <row r="73" spans="1:14" s="67" customFormat="1">
      <c r="A73" s="123" t="s">
        <v>371</v>
      </c>
      <c r="B73" s="128">
        <v>0.5</v>
      </c>
      <c r="C73" s="128">
        <v>0.97365835149178492</v>
      </c>
      <c r="D73" s="115">
        <v>0.47365835149178492</v>
      </c>
      <c r="E73" s="112">
        <v>94.731670298356988</v>
      </c>
      <c r="F73" s="1" t="s">
        <v>414</v>
      </c>
      <c r="G73" s="66"/>
      <c r="H73" s="66"/>
      <c r="I73" s="66"/>
      <c r="J73" s="66"/>
      <c r="K73" s="66"/>
      <c r="L73" s="66"/>
      <c r="M73" s="66"/>
      <c r="N73" s="66"/>
    </row>
    <row r="74" spans="1:14" s="67" customFormat="1">
      <c r="A74" s="123" t="s">
        <v>80</v>
      </c>
      <c r="B74" s="124">
        <v>53.4</v>
      </c>
      <c r="C74" s="124">
        <v>57.348476902866125</v>
      </c>
      <c r="D74" s="125">
        <v>3.9484769028661262</v>
      </c>
      <c r="E74" s="126">
        <v>7.3941515034946184</v>
      </c>
      <c r="F74" s="1" t="s">
        <v>410</v>
      </c>
      <c r="G74" s="66"/>
      <c r="H74" s="66"/>
      <c r="I74" s="66"/>
      <c r="J74" s="66"/>
      <c r="K74" s="66"/>
      <c r="L74" s="66"/>
      <c r="M74" s="66"/>
      <c r="N74" s="66"/>
    </row>
    <row r="75" spans="1:14" s="67" customFormat="1" ht="15.75">
      <c r="A75" s="123" t="s">
        <v>133</v>
      </c>
      <c r="B75" s="127">
        <v>0</v>
      </c>
      <c r="C75" s="127">
        <v>-3.1157067247737116</v>
      </c>
      <c r="D75" s="122">
        <v>-3.1157067247737116</v>
      </c>
      <c r="E75" s="126" t="s">
        <v>54</v>
      </c>
      <c r="F75" s="1" t="s">
        <v>414</v>
      </c>
      <c r="G75" s="11"/>
      <c r="H75" s="11"/>
      <c r="I75" s="11"/>
      <c r="J75" s="11"/>
      <c r="K75" s="11"/>
      <c r="L75" s="11"/>
      <c r="M75" s="11"/>
      <c r="N75" s="11"/>
    </row>
    <row r="76" spans="1:14" s="67" customFormat="1">
      <c r="A76" s="123" t="s">
        <v>362</v>
      </c>
      <c r="B76" s="128">
        <v>4.5</v>
      </c>
      <c r="C76" s="128">
        <v>4.8682917574589242</v>
      </c>
      <c r="D76" s="115">
        <v>0.36829175745892417</v>
      </c>
      <c r="E76" s="112">
        <v>8.1842612768649818</v>
      </c>
      <c r="F76" s="1" t="s">
        <v>414</v>
      </c>
      <c r="G76" s="13"/>
      <c r="H76" s="13"/>
      <c r="I76" s="13"/>
      <c r="J76" s="13"/>
      <c r="K76" s="13"/>
      <c r="L76" s="13"/>
      <c r="M76" s="13"/>
      <c r="N76" s="13"/>
    </row>
    <row r="77" spans="1:14" s="67" customFormat="1">
      <c r="A77" s="123" t="s">
        <v>135</v>
      </c>
      <c r="B77" s="128">
        <v>0.5</v>
      </c>
      <c r="C77" s="128">
        <v>0.48682917574589246</v>
      </c>
      <c r="D77" s="115">
        <v>-1.3170824254107538E-2</v>
      </c>
      <c r="E77" s="112">
        <v>-2.6341648508215076</v>
      </c>
      <c r="F77" s="1" t="s">
        <v>414</v>
      </c>
      <c r="G77" s="66"/>
      <c r="H77" s="66"/>
      <c r="I77" s="66"/>
      <c r="J77" s="66"/>
      <c r="K77" s="66"/>
      <c r="L77" s="66"/>
      <c r="M77" s="66"/>
      <c r="N77" s="66"/>
    </row>
    <row r="78" spans="1:14" s="67" customFormat="1" ht="15.75">
      <c r="A78" s="123" t="s">
        <v>304</v>
      </c>
      <c r="B78" s="128">
        <v>4.9000000000000004</v>
      </c>
      <c r="C78" s="128">
        <v>4.9656575926081024</v>
      </c>
      <c r="D78" s="115">
        <v>6.5657592608102E-2</v>
      </c>
      <c r="E78" s="112">
        <v>1.3399508695531019</v>
      </c>
      <c r="F78" s="1" t="s">
        <v>417</v>
      </c>
      <c r="G78" s="10"/>
      <c r="H78" s="10"/>
      <c r="I78" s="10"/>
      <c r="J78" s="10"/>
      <c r="K78" s="10"/>
      <c r="L78" s="10"/>
      <c r="M78" s="10"/>
      <c r="N78" s="10"/>
    </row>
    <row r="79" spans="1:14" s="67" customFormat="1" ht="15.75">
      <c r="A79" s="123" t="s">
        <v>305</v>
      </c>
      <c r="B79" s="128">
        <v>0</v>
      </c>
      <c r="C79" s="128">
        <v>4.6735600871605669</v>
      </c>
      <c r="D79" s="115">
        <v>4.6735600871605669</v>
      </c>
      <c r="E79" s="126" t="s">
        <v>54</v>
      </c>
      <c r="F79" s="1" t="s">
        <v>417</v>
      </c>
      <c r="G79" s="10"/>
      <c r="H79" s="10"/>
      <c r="I79" s="10"/>
      <c r="J79" s="10"/>
      <c r="K79" s="10"/>
      <c r="L79" s="10"/>
      <c r="M79" s="10"/>
      <c r="N79" s="10"/>
    </row>
    <row r="80" spans="1:14" s="67" customFormat="1">
      <c r="A80" s="123" t="s">
        <v>301</v>
      </c>
      <c r="B80" s="128">
        <v>29.9</v>
      </c>
      <c r="C80" s="128">
        <v>27.943994687814225</v>
      </c>
      <c r="D80" s="115">
        <v>-1.9560053121857734</v>
      </c>
      <c r="E80" s="112">
        <v>-6.5418237865744935</v>
      </c>
      <c r="F80" s="1" t="s">
        <v>417</v>
      </c>
      <c r="G80" s="66"/>
      <c r="H80" s="66"/>
      <c r="I80" s="66"/>
      <c r="J80" s="66"/>
      <c r="K80" s="66"/>
      <c r="L80" s="66"/>
      <c r="M80" s="66"/>
      <c r="N80" s="66"/>
    </row>
    <row r="81" spans="1:14" s="67" customFormat="1" ht="15.75">
      <c r="A81" s="123" t="s">
        <v>60</v>
      </c>
      <c r="B81" s="124">
        <v>56.300000000000004</v>
      </c>
      <c r="C81" s="124">
        <v>121.31783059587639</v>
      </c>
      <c r="D81" s="125">
        <v>65.017830595876376</v>
      </c>
      <c r="E81" s="126">
        <v>115.48460141363476</v>
      </c>
      <c r="F81" s="1" t="s">
        <v>413</v>
      </c>
      <c r="G81" s="10"/>
      <c r="H81" s="10"/>
      <c r="I81" s="10"/>
      <c r="J81" s="10"/>
      <c r="K81" s="10"/>
      <c r="L81" s="10"/>
      <c r="M81" s="10"/>
      <c r="N81" s="10"/>
    </row>
    <row r="82" spans="1:14" s="67" customFormat="1">
      <c r="A82" s="123" t="s">
        <v>184</v>
      </c>
      <c r="B82" s="127">
        <v>46.3</v>
      </c>
      <c r="C82" s="127">
        <v>45.080381674069635</v>
      </c>
      <c r="D82" s="122">
        <v>-1.2196183259303623</v>
      </c>
      <c r="E82" s="110">
        <v>-2.634164850821517</v>
      </c>
      <c r="F82" s="1" t="s">
        <v>417</v>
      </c>
      <c r="G82" s="66"/>
      <c r="H82" s="66"/>
      <c r="I82" s="66"/>
      <c r="J82" s="66"/>
      <c r="K82" s="66"/>
      <c r="L82" s="66"/>
      <c r="M82" s="66"/>
      <c r="N82" s="66"/>
    </row>
    <row r="83" spans="1:14" s="67" customFormat="1">
      <c r="A83" s="123" t="s">
        <v>115</v>
      </c>
      <c r="B83" s="127">
        <v>225.2</v>
      </c>
      <c r="C83" s="127">
        <v>213.81537398759596</v>
      </c>
      <c r="D83" s="122">
        <v>-11.384626012404027</v>
      </c>
      <c r="E83" s="110">
        <v>-5.0553401476039195</v>
      </c>
      <c r="F83" s="1" t="s">
        <v>414</v>
      </c>
      <c r="G83" s="66"/>
      <c r="H83" s="66"/>
      <c r="I83" s="66"/>
      <c r="J83" s="66"/>
      <c r="K83" s="66"/>
      <c r="L83" s="66"/>
      <c r="M83" s="66"/>
      <c r="N83" s="66"/>
    </row>
    <row r="84" spans="1:14" s="67" customFormat="1" ht="15.75">
      <c r="A84" s="123" t="s">
        <v>114</v>
      </c>
      <c r="B84" s="128">
        <v>299.60000000000002</v>
      </c>
      <c r="C84" s="128">
        <v>294.62901716141414</v>
      </c>
      <c r="D84" s="115">
        <v>-4.9709828385858827</v>
      </c>
      <c r="E84" s="112">
        <v>-1.6592065549352077</v>
      </c>
      <c r="F84" s="1" t="s">
        <v>413</v>
      </c>
      <c r="G84" s="68"/>
      <c r="H84" s="68"/>
      <c r="I84" s="68"/>
      <c r="J84" s="68"/>
      <c r="K84" s="68"/>
      <c r="L84" s="68"/>
      <c r="M84" s="68"/>
      <c r="N84" s="68"/>
    </row>
    <row r="85" spans="1:14" s="67" customFormat="1">
      <c r="A85" s="123" t="s">
        <v>185</v>
      </c>
      <c r="B85" s="127">
        <v>11</v>
      </c>
      <c r="C85" s="127">
        <v>10.612876031260456</v>
      </c>
      <c r="D85" s="122">
        <v>-0.38712396873954447</v>
      </c>
      <c r="E85" s="110">
        <v>-3.5193088067231315</v>
      </c>
      <c r="F85" s="1" t="s">
        <v>414</v>
      </c>
      <c r="G85" s="66"/>
      <c r="H85" s="66"/>
      <c r="I85" s="66"/>
      <c r="J85" s="66"/>
      <c r="K85" s="66"/>
      <c r="L85" s="66"/>
      <c r="M85" s="66"/>
      <c r="N85" s="66"/>
    </row>
    <row r="86" spans="1:14" s="67" customFormat="1">
      <c r="A86" s="123" t="s">
        <v>384</v>
      </c>
      <c r="B86" s="128">
        <v>14.1</v>
      </c>
      <c r="C86" s="128">
        <v>13.728582756034166</v>
      </c>
      <c r="D86" s="115">
        <v>-0.37141724396583342</v>
      </c>
      <c r="E86" s="112">
        <v>-2.6341648508215134</v>
      </c>
      <c r="F86" s="1" t="s">
        <v>415</v>
      </c>
      <c r="G86" s="66"/>
      <c r="H86" s="66"/>
      <c r="I86" s="66"/>
      <c r="J86" s="66"/>
      <c r="K86" s="66"/>
      <c r="L86" s="66"/>
      <c r="M86" s="66"/>
      <c r="N86" s="66"/>
    </row>
    <row r="87" spans="1:14" s="67" customFormat="1" ht="15.75">
      <c r="A87" s="123" t="s">
        <v>379</v>
      </c>
      <c r="B87" s="128">
        <v>-24</v>
      </c>
      <c r="C87" s="128">
        <v>-2.4341458787294621</v>
      </c>
      <c r="D87" s="115">
        <v>21.565854121270537</v>
      </c>
      <c r="E87" s="112">
        <v>-89.857725505293899</v>
      </c>
      <c r="F87" s="1" t="s">
        <v>415</v>
      </c>
      <c r="G87" s="72"/>
      <c r="H87" s="72"/>
      <c r="I87" s="72"/>
      <c r="J87" s="72"/>
      <c r="K87" s="72"/>
      <c r="L87" s="72"/>
      <c r="M87" s="72"/>
      <c r="N87" s="72"/>
    </row>
    <row r="88" spans="1:14" s="67" customFormat="1">
      <c r="A88" s="123" t="s">
        <v>181</v>
      </c>
      <c r="B88" s="128">
        <v>23.700000000000003</v>
      </c>
      <c r="C88" s="128">
        <v>13.923314426332524</v>
      </c>
      <c r="D88" s="115">
        <v>-9.7766855736674785</v>
      </c>
      <c r="E88" s="112">
        <v>-41.251837863575851</v>
      </c>
      <c r="F88" s="1" t="s">
        <v>413</v>
      </c>
    </row>
    <row r="89" spans="1:14" s="67" customFormat="1">
      <c r="A89" s="123" t="s">
        <v>172</v>
      </c>
      <c r="B89" s="127">
        <v>0.1</v>
      </c>
      <c r="C89" s="127">
        <v>9.7365835149178487E-2</v>
      </c>
      <c r="D89" s="122">
        <v>-2.6341648508215187E-3</v>
      </c>
      <c r="E89" s="110">
        <v>-2.6341648508215187</v>
      </c>
      <c r="F89" s="1" t="s">
        <v>418</v>
      </c>
    </row>
    <row r="90" spans="1:14" s="67" customFormat="1">
      <c r="A90" s="123" t="s">
        <v>215</v>
      </c>
      <c r="B90" s="127">
        <v>1.5</v>
      </c>
      <c r="C90" s="127">
        <v>0</v>
      </c>
      <c r="D90" s="122">
        <v>-1.5</v>
      </c>
      <c r="E90" s="110">
        <v>-100</v>
      </c>
      <c r="F90" s="1" t="s">
        <v>413</v>
      </c>
    </row>
    <row r="91" spans="1:14" s="67" customFormat="1">
      <c r="A91" s="123" t="s">
        <v>286</v>
      </c>
      <c r="B91" s="127">
        <v>0</v>
      </c>
      <c r="C91" s="127">
        <v>9.7365835149178483</v>
      </c>
      <c r="D91" s="122">
        <v>9.7365835149178483</v>
      </c>
      <c r="E91" s="126" t="s">
        <v>54</v>
      </c>
      <c r="F91" s="1" t="s">
        <v>410</v>
      </c>
    </row>
    <row r="92" spans="1:14" s="67" customFormat="1">
      <c r="A92" s="123" t="s">
        <v>108</v>
      </c>
      <c r="B92" s="128">
        <v>72.2</v>
      </c>
      <c r="C92" s="128">
        <v>70.298132977706871</v>
      </c>
      <c r="D92" s="115">
        <v>-1.901867022293132</v>
      </c>
      <c r="E92" s="112">
        <v>-2.6341648508215125</v>
      </c>
      <c r="F92" s="1" t="s">
        <v>416</v>
      </c>
    </row>
    <row r="93" spans="1:14" s="67" customFormat="1">
      <c r="A93" s="123" t="s">
        <v>385</v>
      </c>
      <c r="B93" s="121">
        <v>1</v>
      </c>
      <c r="C93" s="124">
        <v>0.97365835149178492</v>
      </c>
      <c r="D93" s="125">
        <v>-2.6341648508215076E-2</v>
      </c>
      <c r="E93" s="126">
        <v>-2.6341648508215076</v>
      </c>
      <c r="F93" s="1" t="s">
        <v>415</v>
      </c>
    </row>
    <row r="94" spans="1:14" s="67" customFormat="1">
      <c r="A94" s="129" t="s">
        <v>163</v>
      </c>
      <c r="B94" s="128">
        <v>22.1</v>
      </c>
      <c r="C94" s="128">
        <v>10.223412690663741</v>
      </c>
      <c r="D94" s="115">
        <v>-11.87658730933626</v>
      </c>
      <c r="E94" s="112">
        <v>-53.740214069394845</v>
      </c>
      <c r="F94" s="1" t="s">
        <v>414</v>
      </c>
    </row>
    <row r="95" spans="1:14" s="67" customFormat="1">
      <c r="A95" s="123" t="s">
        <v>162</v>
      </c>
      <c r="B95" s="128">
        <v>15.4</v>
      </c>
      <c r="C95" s="128">
        <v>16.260094469912808</v>
      </c>
      <c r="D95" s="115">
        <v>0.86009446991280747</v>
      </c>
      <c r="E95" s="112">
        <v>5.5850290254078407</v>
      </c>
      <c r="F95" s="1" t="s">
        <v>414</v>
      </c>
    </row>
    <row r="96" spans="1:14" s="67" customFormat="1">
      <c r="A96" s="123" t="s">
        <v>390</v>
      </c>
      <c r="B96" s="127">
        <v>10.5</v>
      </c>
      <c r="C96" s="127">
        <v>10.223412690663741</v>
      </c>
      <c r="D96" s="122">
        <v>-0.27658730933625897</v>
      </c>
      <c r="E96" s="110">
        <v>-2.6341648508215139</v>
      </c>
      <c r="F96" s="1" t="s">
        <v>415</v>
      </c>
    </row>
    <row r="97" spans="1:6" s="67" customFormat="1">
      <c r="A97" s="123" t="s">
        <v>220</v>
      </c>
      <c r="B97" s="128">
        <v>2.7</v>
      </c>
      <c r="C97" s="128">
        <v>4.3814625817130315</v>
      </c>
      <c r="D97" s="115">
        <v>1.6814625817130313</v>
      </c>
      <c r="E97" s="112">
        <v>62.276391915297445</v>
      </c>
      <c r="F97" s="1" t="s">
        <v>414</v>
      </c>
    </row>
    <row r="98" spans="1:6" s="67" customFormat="1">
      <c r="A98" s="123" t="s">
        <v>380</v>
      </c>
      <c r="B98" s="128">
        <v>0.2</v>
      </c>
      <c r="C98" s="128">
        <v>9.7365835149178487E-2</v>
      </c>
      <c r="D98" s="115">
        <v>-0.10263416485082152</v>
      </c>
      <c r="E98" s="112">
        <v>-51.317082425410753</v>
      </c>
      <c r="F98" s="1" t="s">
        <v>415</v>
      </c>
    </row>
    <row r="99" spans="1:6" s="67" customFormat="1">
      <c r="A99" s="123" t="s">
        <v>338</v>
      </c>
      <c r="B99" s="127">
        <v>2.5</v>
      </c>
      <c r="C99" s="127">
        <v>2.5315117138786407</v>
      </c>
      <c r="D99" s="122">
        <v>3.1511713878640712E-2</v>
      </c>
      <c r="E99" s="110">
        <v>1.2604685551456285</v>
      </c>
      <c r="F99" s="1" t="s">
        <v>414</v>
      </c>
    </row>
    <row r="100" spans="1:6" s="67" customFormat="1">
      <c r="A100" s="123" t="s">
        <v>361</v>
      </c>
      <c r="B100" s="128">
        <v>187.7</v>
      </c>
      <c r="C100" s="128">
        <v>189.18181769485381</v>
      </c>
      <c r="D100" s="115">
        <v>1.4818176948538166</v>
      </c>
      <c r="E100" s="112">
        <v>0.78946067919755825</v>
      </c>
      <c r="F100" s="1" t="s">
        <v>414</v>
      </c>
    </row>
    <row r="101" spans="1:6" s="67" customFormat="1">
      <c r="A101" s="123" t="s">
        <v>117</v>
      </c>
      <c r="B101" s="128">
        <v>2.9000000000000021</v>
      </c>
      <c r="C101" s="128">
        <v>2.4341458787294621</v>
      </c>
      <c r="D101" s="115">
        <v>-0.46585412127054004</v>
      </c>
      <c r="E101" s="112">
        <v>-16.063935216225509</v>
      </c>
      <c r="F101" s="1" t="s">
        <v>412</v>
      </c>
    </row>
    <row r="102" spans="1:6" s="67" customFormat="1">
      <c r="A102" s="123" t="s">
        <v>195</v>
      </c>
      <c r="B102" s="127">
        <v>11.1</v>
      </c>
      <c r="C102" s="127">
        <v>11.586534382752241</v>
      </c>
      <c r="D102" s="122">
        <v>0.48653438275224126</v>
      </c>
      <c r="E102" s="110">
        <v>4.3831926374075794</v>
      </c>
      <c r="F102" s="1" t="s">
        <v>412</v>
      </c>
    </row>
    <row r="103" spans="1:6" s="67" customFormat="1">
      <c r="A103" s="123" t="s">
        <v>355</v>
      </c>
      <c r="B103" s="128">
        <v>107.39999999999999</v>
      </c>
      <c r="C103" s="128">
        <v>126.57558569393204</v>
      </c>
      <c r="D103" s="115">
        <v>19.175585693932049</v>
      </c>
      <c r="E103" s="112">
        <v>17.854362843512149</v>
      </c>
      <c r="F103" s="1" t="s">
        <v>414</v>
      </c>
    </row>
    <row r="104" spans="1:6" s="67" customFormat="1">
      <c r="A104" s="123" t="s">
        <v>302</v>
      </c>
      <c r="B104" s="127">
        <v>25.2</v>
      </c>
      <c r="C104" s="127">
        <v>24.63355629274216</v>
      </c>
      <c r="D104" s="122">
        <v>-0.56644370725783943</v>
      </c>
      <c r="E104" s="110">
        <v>-2.2477924891184107</v>
      </c>
      <c r="F104" s="1" t="s">
        <v>417</v>
      </c>
    </row>
    <row r="105" spans="1:6" s="67" customFormat="1">
      <c r="A105" s="123" t="s">
        <v>180</v>
      </c>
      <c r="B105" s="124">
        <v>490</v>
      </c>
      <c r="C105" s="124">
        <v>497.05258843655622</v>
      </c>
      <c r="D105" s="125">
        <v>7.0525884365562206</v>
      </c>
      <c r="E105" s="126">
        <v>1.439303762562494</v>
      </c>
      <c r="F105" s="1" t="s">
        <v>412</v>
      </c>
    </row>
    <row r="106" spans="1:6" s="67" customFormat="1">
      <c r="A106" s="123" t="s">
        <v>280</v>
      </c>
      <c r="B106" s="127">
        <v>431</v>
      </c>
      <c r="C106" s="127">
        <v>456.64576684964709</v>
      </c>
      <c r="D106" s="122">
        <v>25.645766849647089</v>
      </c>
      <c r="E106" s="110">
        <v>5.9502939326327349</v>
      </c>
      <c r="F106" s="1" t="s">
        <v>410</v>
      </c>
    </row>
    <row r="107" spans="1:6" s="67" customFormat="1">
      <c r="A107" s="123" t="s">
        <v>278</v>
      </c>
      <c r="B107" s="128">
        <v>1116.8</v>
      </c>
      <c r="C107" s="128">
        <v>1132.1699311146474</v>
      </c>
      <c r="D107" s="115">
        <v>15.369931114647443</v>
      </c>
      <c r="E107" s="112">
        <v>1.3762474135608385</v>
      </c>
      <c r="F107" s="1" t="s">
        <v>410</v>
      </c>
    </row>
    <row r="108" spans="1:6" s="67" customFormat="1">
      <c r="A108" s="123" t="s">
        <v>281</v>
      </c>
      <c r="B108" s="124">
        <v>111.7</v>
      </c>
      <c r="C108" s="124">
        <v>122.19412311221899</v>
      </c>
      <c r="D108" s="125">
        <v>10.494123112218986</v>
      </c>
      <c r="E108" s="126">
        <v>9.3949177369910348</v>
      </c>
      <c r="F108" s="1" t="s">
        <v>410</v>
      </c>
    </row>
    <row r="109" spans="1:6" s="67" customFormat="1">
      <c r="A109" s="123" t="s">
        <v>123</v>
      </c>
      <c r="B109" s="127">
        <v>7649.2</v>
      </c>
      <c r="C109" s="127">
        <v>6789.5144166225145</v>
      </c>
      <c r="D109" s="122">
        <v>-859.68558337748527</v>
      </c>
      <c r="E109" s="110">
        <v>-11.238895353468143</v>
      </c>
      <c r="F109" s="1" t="s">
        <v>412</v>
      </c>
    </row>
    <row r="110" spans="1:6" s="67" customFormat="1">
      <c r="A110" s="123" t="s">
        <v>407</v>
      </c>
      <c r="B110" s="127">
        <v>18.100000000000001</v>
      </c>
      <c r="C110" s="127">
        <v>9.8339493500670265</v>
      </c>
      <c r="D110" s="122">
        <v>-8.2660506499329749</v>
      </c>
      <c r="E110" s="110">
        <v>-45.668788121176654</v>
      </c>
      <c r="F110" s="1" t="s">
        <v>418</v>
      </c>
    </row>
    <row r="111" spans="1:6" s="67" customFormat="1">
      <c r="A111" s="123" t="s">
        <v>182</v>
      </c>
      <c r="B111" s="127">
        <v>1</v>
      </c>
      <c r="C111" s="127">
        <v>0.97365835149178492</v>
      </c>
      <c r="D111" s="122">
        <v>-2.6341648508215076E-2</v>
      </c>
      <c r="E111" s="110">
        <v>-2.6341648508215076</v>
      </c>
      <c r="F111" s="1" t="s">
        <v>413</v>
      </c>
    </row>
    <row r="112" spans="1:6" s="67" customFormat="1">
      <c r="A112" s="123" t="s">
        <v>183</v>
      </c>
      <c r="B112" s="127">
        <v>1.5</v>
      </c>
      <c r="C112" s="127">
        <v>1.4604875272376772</v>
      </c>
      <c r="D112" s="122">
        <v>-3.9512472762322837E-2</v>
      </c>
      <c r="E112" s="110">
        <v>-2.6341648508215227</v>
      </c>
      <c r="F112" s="1" t="s">
        <v>413</v>
      </c>
    </row>
    <row r="113" spans="1:6" s="67" customFormat="1">
      <c r="A113" s="123" t="s">
        <v>320</v>
      </c>
      <c r="B113" s="128">
        <v>346.7</v>
      </c>
      <c r="C113" s="128">
        <v>338.83310631914117</v>
      </c>
      <c r="D113" s="115">
        <v>-7.8668936808588228</v>
      </c>
      <c r="E113" s="112">
        <v>-2.2690780735098999</v>
      </c>
      <c r="F113" s="1" t="s">
        <v>417</v>
      </c>
    </row>
    <row r="114" spans="1:6" s="67" customFormat="1">
      <c r="A114" s="123" t="s">
        <v>102</v>
      </c>
      <c r="B114" s="124">
        <v>22.1</v>
      </c>
      <c r="C114" s="124">
        <v>21.517849567968447</v>
      </c>
      <c r="D114" s="125">
        <v>-0.58215043203155403</v>
      </c>
      <c r="E114" s="126">
        <v>-2.6341648508215116</v>
      </c>
      <c r="F114" s="1" t="s">
        <v>417</v>
      </c>
    </row>
    <row r="115" spans="1:6" s="67" customFormat="1">
      <c r="A115" s="123" t="s">
        <v>99</v>
      </c>
      <c r="B115" s="128">
        <v>768.2</v>
      </c>
      <c r="C115" s="128">
        <v>768.41117099731662</v>
      </c>
      <c r="D115" s="115">
        <v>0.21117099731657163</v>
      </c>
      <c r="E115" s="112">
        <v>2.7489064998251971E-2</v>
      </c>
      <c r="F115" s="1" t="s">
        <v>417</v>
      </c>
    </row>
    <row r="116" spans="1:6" s="67" customFormat="1">
      <c r="A116" s="123" t="s">
        <v>77</v>
      </c>
      <c r="B116" s="127">
        <v>59.4</v>
      </c>
      <c r="C116" s="127">
        <v>83.345154887696779</v>
      </c>
      <c r="D116" s="122">
        <v>23.945154887696781</v>
      </c>
      <c r="E116" s="110">
        <v>40.311708565146098</v>
      </c>
      <c r="F116" s="1" t="s">
        <v>410</v>
      </c>
    </row>
    <row r="117" spans="1:6" s="67" customFormat="1">
      <c r="A117" s="123" t="s">
        <v>322</v>
      </c>
      <c r="B117" s="127">
        <v>14.6</v>
      </c>
      <c r="C117" s="127">
        <v>14.507509437227595</v>
      </c>
      <c r="D117" s="122">
        <v>-9.2490562772404417E-2</v>
      </c>
      <c r="E117" s="110">
        <v>-0.63349700529044117</v>
      </c>
      <c r="F117" s="1" t="s">
        <v>417</v>
      </c>
    </row>
    <row r="118" spans="1:6" s="67" customFormat="1">
      <c r="A118" s="123" t="s">
        <v>330</v>
      </c>
      <c r="B118" s="128">
        <v>91.4</v>
      </c>
      <c r="C118" s="128">
        <v>69.421840461364255</v>
      </c>
      <c r="D118" s="115">
        <v>-21.978159538635751</v>
      </c>
      <c r="E118" s="112">
        <v>-24.04612640988594</v>
      </c>
      <c r="F118" s="1" t="s">
        <v>414</v>
      </c>
    </row>
    <row r="119" spans="1:6" s="67" customFormat="1">
      <c r="A119" s="123" t="s">
        <v>164</v>
      </c>
      <c r="B119" s="128">
        <v>67.599999999999994</v>
      </c>
      <c r="C119" s="128">
        <v>62.606232000921764</v>
      </c>
      <c r="D119" s="115">
        <v>-4.99376799907823</v>
      </c>
      <c r="E119" s="112">
        <v>-7.3872307678672051</v>
      </c>
      <c r="F119" s="1" t="s">
        <v>413</v>
      </c>
    </row>
    <row r="120" spans="1:6" s="67" customFormat="1">
      <c r="A120" s="123" t="s">
        <v>118</v>
      </c>
      <c r="B120" s="128">
        <v>142.89999999999998</v>
      </c>
      <c r="C120" s="128">
        <v>137.77265673608755</v>
      </c>
      <c r="D120" s="115">
        <v>-5.1273432639124223</v>
      </c>
      <c r="E120" s="112">
        <v>-3.5880638655790227</v>
      </c>
      <c r="F120" s="1" t="s">
        <v>412</v>
      </c>
    </row>
    <row r="121" spans="1:6" s="67" customFormat="1">
      <c r="A121" s="123" t="s">
        <v>129</v>
      </c>
      <c r="B121" s="124">
        <v>4.7</v>
      </c>
      <c r="C121" s="124">
        <v>4.6735600871605669</v>
      </c>
      <c r="D121" s="125">
        <v>-2.6439912839433255E-2</v>
      </c>
      <c r="E121" s="126">
        <v>-0.56255133700921822</v>
      </c>
      <c r="F121" s="1" t="s">
        <v>414</v>
      </c>
    </row>
    <row r="122" spans="1:6" s="67" customFormat="1">
      <c r="A122" s="123" t="s">
        <v>306</v>
      </c>
      <c r="B122" s="128">
        <v>152.35</v>
      </c>
      <c r="C122" s="128">
        <v>184.11879426709652</v>
      </c>
      <c r="D122" s="115">
        <v>31.768794267096524</v>
      </c>
      <c r="E122" s="112">
        <v>20.852506903246816</v>
      </c>
      <c r="F122" s="1" t="s">
        <v>417</v>
      </c>
    </row>
    <row r="123" spans="1:6" s="67" customFormat="1">
      <c r="A123" s="123" t="s">
        <v>292</v>
      </c>
      <c r="B123" s="127">
        <v>80.2</v>
      </c>
      <c r="C123" s="127">
        <v>78.379497295088683</v>
      </c>
      <c r="D123" s="122">
        <v>-1.8205027049113198</v>
      </c>
      <c r="E123" s="110">
        <v>-2.2699534973956608</v>
      </c>
      <c r="F123" s="1" t="s">
        <v>412</v>
      </c>
    </row>
    <row r="124" spans="1:6" s="67" customFormat="1">
      <c r="A124" s="123" t="s">
        <v>116</v>
      </c>
      <c r="B124" s="128">
        <v>43.400000000000006</v>
      </c>
      <c r="C124" s="128">
        <v>74.387498053972365</v>
      </c>
      <c r="D124" s="115">
        <v>30.987498053972359</v>
      </c>
      <c r="E124" s="112">
        <v>71.399765101318792</v>
      </c>
      <c r="F124" s="1" t="s">
        <v>413</v>
      </c>
    </row>
    <row r="125" spans="1:6" s="67" customFormat="1">
      <c r="A125" s="123" t="s">
        <v>369</v>
      </c>
      <c r="B125" s="127">
        <v>-103</v>
      </c>
      <c r="C125" s="127">
        <v>-102.2341269066374</v>
      </c>
      <c r="D125" s="122">
        <v>0.76587309336260034</v>
      </c>
      <c r="E125" s="110">
        <v>-0.743566110060777</v>
      </c>
      <c r="F125" s="1" t="s">
        <v>414</v>
      </c>
    </row>
    <row r="126" spans="1:6" s="67" customFormat="1">
      <c r="A126" s="123" t="s">
        <v>395</v>
      </c>
      <c r="B126" s="127">
        <v>30.5</v>
      </c>
      <c r="C126" s="127">
        <v>32.422823104676432</v>
      </c>
      <c r="D126" s="122">
        <v>1.9228231046764321</v>
      </c>
      <c r="E126" s="110">
        <v>6.3043380481194493</v>
      </c>
      <c r="F126" s="1" t="s">
        <v>411</v>
      </c>
    </row>
    <row r="127" spans="1:6" s="67" customFormat="1">
      <c r="A127" s="123" t="s">
        <v>394</v>
      </c>
      <c r="B127" s="128">
        <v>0</v>
      </c>
      <c r="C127" s="128">
        <v>0.29209750544753543</v>
      </c>
      <c r="D127" s="115">
        <v>0.29209750544753543</v>
      </c>
      <c r="E127" s="126" t="s">
        <v>54</v>
      </c>
      <c r="F127" s="1" t="s">
        <v>415</v>
      </c>
    </row>
    <row r="128" spans="1:6" s="67" customFormat="1">
      <c r="A128" s="123" t="s">
        <v>216</v>
      </c>
      <c r="B128" s="128">
        <v>10.5</v>
      </c>
      <c r="C128" s="128">
        <v>4.8682917574589242</v>
      </c>
      <c r="D128" s="115">
        <v>-5.6317082425410758</v>
      </c>
      <c r="E128" s="112">
        <v>-53.635316595629291</v>
      </c>
      <c r="F128" s="1" t="s">
        <v>415</v>
      </c>
    </row>
    <row r="129" spans="1:6" s="67" customFormat="1">
      <c r="A129" s="123" t="s">
        <v>193</v>
      </c>
      <c r="B129" s="127">
        <v>2</v>
      </c>
      <c r="C129" s="127">
        <v>1.0710241866409633</v>
      </c>
      <c r="D129" s="122">
        <v>-0.92897581335903667</v>
      </c>
      <c r="E129" s="110">
        <v>-46.448790667951833</v>
      </c>
      <c r="F129" s="1" t="s">
        <v>412</v>
      </c>
    </row>
    <row r="130" spans="1:6" s="67" customFormat="1">
      <c r="A130" s="123" t="s">
        <v>105</v>
      </c>
      <c r="B130" s="127">
        <v>35.299999999999997</v>
      </c>
      <c r="C130" s="127">
        <v>35.343798159151788</v>
      </c>
      <c r="D130" s="122">
        <v>4.3798159151791083E-2</v>
      </c>
      <c r="E130" s="110">
        <v>0.12407410524586709</v>
      </c>
      <c r="F130" s="1" t="s">
        <v>416</v>
      </c>
    </row>
    <row r="131" spans="1:6" s="67" customFormat="1">
      <c r="A131" s="123" t="s">
        <v>47</v>
      </c>
      <c r="B131" s="127">
        <v>2</v>
      </c>
      <c r="C131" s="127">
        <v>2.4341458787294621</v>
      </c>
      <c r="D131" s="122">
        <v>0.43414587872946209</v>
      </c>
      <c r="E131" s="110">
        <v>21.707293936473103</v>
      </c>
      <c r="F131" s="1" t="s">
        <v>416</v>
      </c>
    </row>
    <row r="132" spans="1:6" s="67" customFormat="1">
      <c r="A132" s="123" t="s">
        <v>367</v>
      </c>
      <c r="B132" s="124">
        <v>0.5</v>
      </c>
      <c r="C132" s="124">
        <v>0.48682917574589246</v>
      </c>
      <c r="D132" s="125">
        <v>-1.3170824254107538E-2</v>
      </c>
      <c r="E132" s="126">
        <v>-2.6341648508215076</v>
      </c>
      <c r="F132" s="1" t="s">
        <v>414</v>
      </c>
    </row>
    <row r="133" spans="1:6" s="67" customFormat="1">
      <c r="A133" s="123" t="s">
        <v>128</v>
      </c>
      <c r="B133" s="127">
        <v>14.899999999999999</v>
      </c>
      <c r="C133" s="127">
        <v>11.975997723348954</v>
      </c>
      <c r="D133" s="122">
        <v>-2.924002276651045</v>
      </c>
      <c r="E133" s="110">
        <v>-19.624176353362717</v>
      </c>
      <c r="F133" s="1" t="s">
        <v>414</v>
      </c>
    </row>
    <row r="134" spans="1:6" s="67" customFormat="1">
      <c r="A134" s="123" t="s">
        <v>381</v>
      </c>
      <c r="B134" s="127">
        <v>10.399999999999999</v>
      </c>
      <c r="C134" s="127">
        <v>11.294436877304705</v>
      </c>
      <c r="D134" s="122">
        <v>0.894436877304706</v>
      </c>
      <c r="E134" s="110">
        <v>8.6003545894683278</v>
      </c>
      <c r="F134" s="1" t="s">
        <v>415</v>
      </c>
    </row>
    <row r="135" spans="1:6" s="67" customFormat="1">
      <c r="A135" s="123" t="s">
        <v>326</v>
      </c>
      <c r="B135" s="124">
        <v>12.2</v>
      </c>
      <c r="C135" s="124">
        <v>13.241753580288274</v>
      </c>
      <c r="D135" s="125">
        <v>1.0417535802882743</v>
      </c>
      <c r="E135" s="126">
        <v>8.5389637728547072</v>
      </c>
      <c r="F135" s="1" t="s">
        <v>416</v>
      </c>
    </row>
    <row r="136" spans="1:6" s="67" customFormat="1">
      <c r="A136" s="123" t="s">
        <v>327</v>
      </c>
      <c r="B136" s="127">
        <v>125.8</v>
      </c>
      <c r="C136" s="127">
        <v>134.65695001131385</v>
      </c>
      <c r="D136" s="122">
        <v>8.856950011313856</v>
      </c>
      <c r="E136" s="110">
        <v>7.0405008039060855</v>
      </c>
      <c r="F136" s="1" t="s">
        <v>416</v>
      </c>
    </row>
    <row r="137" spans="1:6" s="67" customFormat="1">
      <c r="A137" s="123" t="s">
        <v>382</v>
      </c>
      <c r="B137" s="128">
        <v>65.5</v>
      </c>
      <c r="C137" s="128">
        <v>63.77462202271191</v>
      </c>
      <c r="D137" s="115">
        <v>-1.7253779772880904</v>
      </c>
      <c r="E137" s="112">
        <v>-2.6341648508215121</v>
      </c>
      <c r="F137" s="1" t="s">
        <v>415</v>
      </c>
    </row>
    <row r="138" spans="1:6" s="67" customFormat="1">
      <c r="A138" s="123" t="s">
        <v>138</v>
      </c>
      <c r="B138" s="128">
        <v>-41.4</v>
      </c>
      <c r="C138" s="128">
        <v>-32.422823104676432</v>
      </c>
      <c r="D138" s="115">
        <v>8.9771768953235664</v>
      </c>
      <c r="E138" s="112">
        <v>-21.684002162617311</v>
      </c>
      <c r="F138" s="1" t="s">
        <v>411</v>
      </c>
    </row>
    <row r="139" spans="1:6" s="67" customFormat="1">
      <c r="A139" s="123" t="s">
        <v>140</v>
      </c>
      <c r="B139" s="128">
        <v>-5.8</v>
      </c>
      <c r="C139" s="128">
        <v>-5.6472184386523523</v>
      </c>
      <c r="D139" s="115">
        <v>0.15278156134764753</v>
      </c>
      <c r="E139" s="112">
        <v>-2.6341648508215094</v>
      </c>
      <c r="F139" s="1" t="s">
        <v>411</v>
      </c>
    </row>
    <row r="140" spans="1:6" s="67" customFormat="1">
      <c r="A140" s="123" t="s">
        <v>150</v>
      </c>
      <c r="B140" s="127">
        <v>4.3</v>
      </c>
      <c r="C140" s="127">
        <v>4.4788284168622106</v>
      </c>
      <c r="D140" s="122">
        <v>0.17882841686221074</v>
      </c>
      <c r="E140" s="110">
        <v>4.1588003921444354</v>
      </c>
      <c r="F140" s="1" t="s">
        <v>412</v>
      </c>
    </row>
    <row r="141" spans="1:6" s="67" customFormat="1">
      <c r="A141" s="123" t="s">
        <v>90</v>
      </c>
      <c r="B141" s="128">
        <v>0.4</v>
      </c>
      <c r="C141" s="128">
        <v>0.38946334059671395</v>
      </c>
      <c r="D141" s="115">
        <v>-1.0536659403286075E-2</v>
      </c>
      <c r="E141" s="112">
        <v>-2.6341648508215187</v>
      </c>
      <c r="F141" s="1" t="s">
        <v>418</v>
      </c>
    </row>
    <row r="142" spans="1:6" s="67" customFormat="1">
      <c r="A142" s="123" t="s">
        <v>406</v>
      </c>
      <c r="B142" s="128">
        <v>2.1</v>
      </c>
      <c r="C142" s="128">
        <v>3.1157067247737116</v>
      </c>
      <c r="D142" s="115">
        <v>1.0157067247737115</v>
      </c>
      <c r="E142" s="112">
        <v>48.366986893986258</v>
      </c>
      <c r="F142" s="1" t="s">
        <v>418</v>
      </c>
    </row>
    <row r="143" spans="1:6" s="67" customFormat="1">
      <c r="A143" s="123" t="s">
        <v>294</v>
      </c>
      <c r="B143" s="128">
        <v>0</v>
      </c>
      <c r="C143" s="128">
        <v>20.544191216476662</v>
      </c>
      <c r="D143" s="115">
        <v>20.544191216476662</v>
      </c>
      <c r="E143" s="126" t="s">
        <v>54</v>
      </c>
      <c r="F143" s="1" t="s">
        <v>412</v>
      </c>
    </row>
    <row r="144" spans="1:6" s="67" customFormat="1">
      <c r="A144" s="123" t="s">
        <v>340</v>
      </c>
      <c r="B144" s="127">
        <v>20.5</v>
      </c>
      <c r="C144" s="127">
        <v>24.730922127891336</v>
      </c>
      <c r="D144" s="122">
        <v>4.2309221278913363</v>
      </c>
      <c r="E144" s="110">
        <v>20.638644526299203</v>
      </c>
      <c r="F144" s="1" t="s">
        <v>414</v>
      </c>
    </row>
    <row r="145" spans="1:6" s="67" customFormat="1">
      <c r="A145" s="123" t="s">
        <v>398</v>
      </c>
      <c r="B145" s="128">
        <v>8.1999999999999993</v>
      </c>
      <c r="C145" s="128">
        <v>17.720581997150482</v>
      </c>
      <c r="D145" s="115">
        <v>9.520581997150483</v>
      </c>
      <c r="E145" s="112">
        <v>116.10465850183517</v>
      </c>
      <c r="F145" s="1" t="s">
        <v>411</v>
      </c>
    </row>
    <row r="146" spans="1:6" s="67" customFormat="1">
      <c r="A146" s="123" t="s">
        <v>357</v>
      </c>
      <c r="B146" s="128">
        <v>173</v>
      </c>
      <c r="C146" s="128">
        <v>240.49361281847089</v>
      </c>
      <c r="D146" s="115">
        <v>67.493612818470893</v>
      </c>
      <c r="E146" s="112">
        <v>39.013649028017852</v>
      </c>
      <c r="F146" s="1" t="s">
        <v>414</v>
      </c>
    </row>
    <row r="147" spans="1:6" s="67" customFormat="1">
      <c r="A147" s="123" t="s">
        <v>386</v>
      </c>
      <c r="B147" s="128">
        <v>-9.1999999999999993</v>
      </c>
      <c r="C147" s="128">
        <v>-8.9576568337244211</v>
      </c>
      <c r="D147" s="115">
        <v>0.24234316627557817</v>
      </c>
      <c r="E147" s="112">
        <v>-2.6341648508215023</v>
      </c>
      <c r="F147" s="1" t="s">
        <v>415</v>
      </c>
    </row>
    <row r="148" spans="1:6" s="67" customFormat="1">
      <c r="A148" s="123" t="s">
        <v>218</v>
      </c>
      <c r="B148" s="124">
        <v>14.5</v>
      </c>
      <c r="C148" s="124">
        <v>14.118046096630881</v>
      </c>
      <c r="D148" s="125">
        <v>-0.38195390336911927</v>
      </c>
      <c r="E148" s="126">
        <v>-2.6341648508215121</v>
      </c>
      <c r="F148" s="1" t="s">
        <v>415</v>
      </c>
    </row>
    <row r="149" spans="1:6" s="67" customFormat="1">
      <c r="A149" s="123" t="s">
        <v>78</v>
      </c>
      <c r="B149" s="127">
        <v>273.89999999999998</v>
      </c>
      <c r="C149" s="127">
        <v>282.55565360291592</v>
      </c>
      <c r="D149" s="122">
        <v>8.6556536029159474</v>
      </c>
      <c r="E149" s="110">
        <v>3.1601510050806678</v>
      </c>
      <c r="F149" s="1" t="s">
        <v>410</v>
      </c>
    </row>
    <row r="150" spans="1:6" s="67" customFormat="1">
      <c r="A150" s="123" t="s">
        <v>18</v>
      </c>
      <c r="B150" s="128">
        <v>3.2</v>
      </c>
      <c r="C150" s="128">
        <v>3.1157067247737116</v>
      </c>
      <c r="D150" s="115">
        <v>-8.42932752262886E-2</v>
      </c>
      <c r="E150" s="112">
        <v>-2.6341648508215187</v>
      </c>
      <c r="F150" s="1" t="s">
        <v>416</v>
      </c>
    </row>
    <row r="151" spans="1:6" s="67" customFormat="1">
      <c r="A151" s="123" t="s">
        <v>175</v>
      </c>
      <c r="B151" s="127">
        <v>-34.5</v>
      </c>
      <c r="C151" s="127">
        <v>9.2497543391719574</v>
      </c>
      <c r="D151" s="122">
        <v>43.749754339171957</v>
      </c>
      <c r="E151" s="110">
        <v>-126.8108821425274</v>
      </c>
      <c r="F151" s="1" t="s">
        <v>410</v>
      </c>
    </row>
    <row r="152" spans="1:6" s="67" customFormat="1">
      <c r="A152" s="123" t="s">
        <v>149</v>
      </c>
      <c r="B152" s="127">
        <v>748.1</v>
      </c>
      <c r="C152" s="127">
        <v>724.6939110153354</v>
      </c>
      <c r="D152" s="122">
        <v>-23.406088984664621</v>
      </c>
      <c r="E152" s="110">
        <v>-3.128738000890873</v>
      </c>
      <c r="F152" s="1" t="s">
        <v>412</v>
      </c>
    </row>
    <row r="153" spans="1:6" s="67" customFormat="1">
      <c r="A153" s="123" t="s">
        <v>346</v>
      </c>
      <c r="B153" s="128">
        <v>152.1</v>
      </c>
      <c r="C153" s="128">
        <v>128.91236573751232</v>
      </c>
      <c r="D153" s="115">
        <v>-23.187634262487677</v>
      </c>
      <c r="E153" s="112">
        <v>-15.244992940491569</v>
      </c>
      <c r="F153" s="1" t="s">
        <v>414</v>
      </c>
    </row>
    <row r="154" spans="1:6" s="67" customFormat="1">
      <c r="A154" s="123" t="s">
        <v>127</v>
      </c>
      <c r="B154" s="127">
        <v>17.5</v>
      </c>
      <c r="C154" s="127">
        <v>18.012679502598019</v>
      </c>
      <c r="D154" s="122">
        <v>0.51267950259801864</v>
      </c>
      <c r="E154" s="110">
        <v>2.9295971577029638</v>
      </c>
      <c r="F154" s="1" t="s">
        <v>414</v>
      </c>
    </row>
    <row r="155" spans="1:6" s="67" customFormat="1">
      <c r="A155" s="123" t="s">
        <v>401</v>
      </c>
      <c r="B155" s="128">
        <v>22.9</v>
      </c>
      <c r="C155" s="128">
        <v>22.296776249161873</v>
      </c>
      <c r="D155" s="115">
        <v>-0.60322375083812574</v>
      </c>
      <c r="E155" s="112">
        <v>-2.6341648508215099</v>
      </c>
      <c r="F155" s="1" t="s">
        <v>411</v>
      </c>
    </row>
    <row r="156" spans="1:6" s="67" customFormat="1">
      <c r="A156" s="123" t="s">
        <v>328</v>
      </c>
      <c r="B156" s="128">
        <v>61.9</v>
      </c>
      <c r="C156" s="128">
        <v>100.96837104969808</v>
      </c>
      <c r="D156" s="115">
        <v>39.068371049698079</v>
      </c>
      <c r="E156" s="112">
        <v>63.115300564940355</v>
      </c>
      <c r="F156" s="1" t="s">
        <v>416</v>
      </c>
    </row>
    <row r="157" spans="1:6" s="67" customFormat="1">
      <c r="A157" s="123" t="s">
        <v>186</v>
      </c>
      <c r="B157" s="131">
        <v>44.1</v>
      </c>
      <c r="C157" s="131">
        <v>54.914331024136665</v>
      </c>
      <c r="D157" s="118">
        <v>10.814331024136663</v>
      </c>
      <c r="E157" s="113">
        <v>24.522292571738465</v>
      </c>
      <c r="F157" s="1" t="s">
        <v>414</v>
      </c>
    </row>
    <row r="158" spans="1:6" s="67" customFormat="1">
      <c r="A158" s="123" t="s">
        <v>217</v>
      </c>
      <c r="B158" s="128">
        <v>50.2</v>
      </c>
      <c r="C158" s="128">
        <v>48.293454233992534</v>
      </c>
      <c r="D158" s="115">
        <v>-1.9065457660074685</v>
      </c>
      <c r="E158" s="112">
        <v>-3.7978999322857936</v>
      </c>
      <c r="F158" s="1" t="s">
        <v>414</v>
      </c>
    </row>
    <row r="159" spans="1:6" s="67" customFormat="1">
      <c r="A159" s="123" t="s">
        <v>316</v>
      </c>
      <c r="B159" s="128">
        <v>585</v>
      </c>
      <c r="C159" s="128">
        <v>516.03892629064592</v>
      </c>
      <c r="D159" s="115">
        <v>-68.961073709354082</v>
      </c>
      <c r="E159" s="112">
        <v>-11.788217728094715</v>
      </c>
      <c r="F159" s="1" t="s">
        <v>417</v>
      </c>
    </row>
    <row r="160" spans="1:6" s="67" customFormat="1">
      <c r="A160" s="123" t="s">
        <v>341</v>
      </c>
      <c r="B160" s="128">
        <v>104.4</v>
      </c>
      <c r="C160" s="128">
        <v>112.94436877304705</v>
      </c>
      <c r="D160" s="115">
        <v>8.5443687730470401</v>
      </c>
      <c r="E160" s="112">
        <v>8.1842612768649801</v>
      </c>
      <c r="F160" s="1" t="s">
        <v>414</v>
      </c>
    </row>
    <row r="161" spans="1:6" s="67" customFormat="1">
      <c r="A161" s="123" t="s">
        <v>277</v>
      </c>
      <c r="B161" s="128">
        <v>549</v>
      </c>
      <c r="C161" s="128">
        <v>558.87989375628456</v>
      </c>
      <c r="D161" s="115">
        <v>9.8798937562845595</v>
      </c>
      <c r="E161" s="112">
        <v>1.7996163490500108</v>
      </c>
      <c r="F161" s="1" t="s">
        <v>410</v>
      </c>
    </row>
    <row r="162" spans="1:6" s="67" customFormat="1">
      <c r="A162" s="123" t="s">
        <v>285</v>
      </c>
      <c r="B162" s="128">
        <v>100</v>
      </c>
      <c r="C162" s="128">
        <v>97.365835149178494</v>
      </c>
      <c r="D162" s="115">
        <v>-2.6341648508215059</v>
      </c>
      <c r="E162" s="112">
        <v>-2.6341648508215059</v>
      </c>
      <c r="F162" s="1" t="s">
        <v>410</v>
      </c>
    </row>
    <row r="163" spans="1:6" s="67" customFormat="1">
      <c r="A163" s="123" t="s">
        <v>86</v>
      </c>
      <c r="B163" s="128">
        <v>3931</v>
      </c>
      <c r="C163" s="128">
        <v>4350.5002461355925</v>
      </c>
      <c r="D163" s="115">
        <v>419.50024613559253</v>
      </c>
      <c r="E163" s="112">
        <v>10.671591099862439</v>
      </c>
      <c r="F163" s="1" t="s">
        <v>413</v>
      </c>
    </row>
    <row r="164" spans="1:6" s="67" customFormat="1">
      <c r="A164" s="123" t="s">
        <v>276</v>
      </c>
      <c r="B164" s="128">
        <v>1345.9</v>
      </c>
      <c r="C164" s="128">
        <v>1385.1263708322131</v>
      </c>
      <c r="D164" s="115">
        <v>39.226370832212979</v>
      </c>
      <c r="E164" s="112">
        <v>2.9145085691517183</v>
      </c>
      <c r="F164" s="1" t="s">
        <v>410</v>
      </c>
    </row>
    <row r="165" spans="1:6" s="67" customFormat="1">
      <c r="A165" s="123" t="s">
        <v>174</v>
      </c>
      <c r="B165" s="128">
        <v>10894.4</v>
      </c>
      <c r="C165" s="128">
        <v>11205.444503978357</v>
      </c>
      <c r="D165" s="115">
        <v>311.04450397835717</v>
      </c>
      <c r="E165" s="112">
        <v>2.8550861357978152</v>
      </c>
      <c r="F165" s="1" t="s">
        <v>410</v>
      </c>
    </row>
    <row r="166" spans="1:6" s="67" customFormat="1">
      <c r="A166" s="123" t="s">
        <v>124</v>
      </c>
      <c r="B166" s="127">
        <v>2090</v>
      </c>
      <c r="C166" s="127">
        <v>2693.1390002262769</v>
      </c>
      <c r="D166" s="122">
        <v>603.13900022627695</v>
      </c>
      <c r="E166" s="110">
        <v>28.858325369678322</v>
      </c>
      <c r="F166" s="1" t="s">
        <v>412</v>
      </c>
    </row>
    <row r="167" spans="1:6" s="67" customFormat="1">
      <c r="A167" s="123" t="s">
        <v>104</v>
      </c>
      <c r="B167" s="128">
        <v>43.1</v>
      </c>
      <c r="C167" s="128">
        <v>42.840967465638535</v>
      </c>
      <c r="D167" s="115">
        <v>-0.25903253436146656</v>
      </c>
      <c r="E167" s="112">
        <v>-0.6010035600034026</v>
      </c>
      <c r="F167" s="1" t="s">
        <v>416</v>
      </c>
    </row>
    <row r="168" spans="1:6" s="67" customFormat="1">
      <c r="A168" s="123" t="s">
        <v>299</v>
      </c>
      <c r="B168" s="127">
        <v>7.8</v>
      </c>
      <c r="C168" s="127">
        <v>6.815608460442494</v>
      </c>
      <c r="D168" s="122">
        <v>-0.9843915395575058</v>
      </c>
      <c r="E168" s="110">
        <v>-12.620404353301357</v>
      </c>
      <c r="F168" s="1" t="s">
        <v>413</v>
      </c>
    </row>
    <row r="169" spans="1:6" s="67" customFormat="1">
      <c r="A169" s="123" t="s">
        <v>171</v>
      </c>
      <c r="B169" s="128">
        <v>0.5</v>
      </c>
      <c r="C169" s="128">
        <v>0.87629251634260641</v>
      </c>
      <c r="D169" s="115">
        <v>0.37629251634260641</v>
      </c>
      <c r="E169" s="112">
        <v>75.258503268521281</v>
      </c>
      <c r="F169" s="1" t="s">
        <v>418</v>
      </c>
    </row>
    <row r="170" spans="1:6" s="67" customFormat="1">
      <c r="A170" s="123" t="s">
        <v>156</v>
      </c>
      <c r="B170" s="124">
        <v>21.1</v>
      </c>
      <c r="C170" s="124">
        <v>20.641557051625838</v>
      </c>
      <c r="D170" s="125">
        <v>-0.458442948374163</v>
      </c>
      <c r="E170" s="126">
        <v>-2.172715395138213</v>
      </c>
      <c r="F170" s="1" t="s">
        <v>417</v>
      </c>
    </row>
    <row r="171" spans="1:6" s="67" customFormat="1">
      <c r="A171" s="123" t="s">
        <v>112</v>
      </c>
      <c r="B171" s="128">
        <v>121.30000000000001</v>
      </c>
      <c r="C171" s="128">
        <v>122.19412311221899</v>
      </c>
      <c r="D171" s="115">
        <v>0.89412311221897767</v>
      </c>
      <c r="E171" s="112">
        <v>0.73711715764136654</v>
      </c>
      <c r="F171" s="1" t="s">
        <v>416</v>
      </c>
    </row>
    <row r="172" spans="1:6" s="67" customFormat="1">
      <c r="A172" s="123" t="s">
        <v>137</v>
      </c>
      <c r="B172" s="128">
        <v>91.3</v>
      </c>
      <c r="C172" s="128">
        <v>94.347494259553955</v>
      </c>
      <c r="D172" s="115">
        <v>3.0474942595539574</v>
      </c>
      <c r="E172" s="112">
        <v>3.3378907552617276</v>
      </c>
      <c r="F172" s="1" t="s">
        <v>411</v>
      </c>
    </row>
    <row r="173" spans="1:6" s="67" customFormat="1">
      <c r="A173" s="123" t="s">
        <v>402</v>
      </c>
      <c r="B173" s="127">
        <v>0</v>
      </c>
      <c r="C173" s="127">
        <v>4.0893650762654969</v>
      </c>
      <c r="D173" s="122">
        <v>4.0893650762654969</v>
      </c>
      <c r="E173" s="126" t="s">
        <v>54</v>
      </c>
      <c r="F173" s="1" t="s">
        <v>418</v>
      </c>
    </row>
    <row r="174" spans="1:6" s="67" customFormat="1">
      <c r="A174" s="123" t="s">
        <v>111</v>
      </c>
      <c r="B174" s="127">
        <v>28.8</v>
      </c>
      <c r="C174" s="127">
        <v>83.150423217398412</v>
      </c>
      <c r="D174" s="122">
        <v>54.350423217398415</v>
      </c>
      <c r="E174" s="110">
        <v>188.71674728263338</v>
      </c>
      <c r="F174" s="1" t="s">
        <v>416</v>
      </c>
    </row>
    <row r="175" spans="1:6" s="67" customFormat="1">
      <c r="A175" s="123" t="s">
        <v>76</v>
      </c>
      <c r="B175" s="128">
        <v>74.099999999999994</v>
      </c>
      <c r="C175" s="128">
        <v>72.148083845541251</v>
      </c>
      <c r="D175" s="115">
        <v>-1.9519161544587433</v>
      </c>
      <c r="E175" s="112">
        <v>-2.6341648508215165</v>
      </c>
      <c r="F175" s="1" t="s">
        <v>410</v>
      </c>
    </row>
    <row r="176" spans="1:6" s="67" customFormat="1">
      <c r="A176" s="123" t="s">
        <v>279</v>
      </c>
      <c r="B176" s="127">
        <v>206.1</v>
      </c>
      <c r="C176" s="127">
        <v>210.50493559252388</v>
      </c>
      <c r="D176" s="122">
        <v>4.4049355925238842</v>
      </c>
      <c r="E176" s="110">
        <v>2.1372807338786437</v>
      </c>
      <c r="F176" s="1" t="s">
        <v>410</v>
      </c>
    </row>
    <row r="177" spans="1:6" s="67" customFormat="1">
      <c r="A177" s="123" t="s">
        <v>375</v>
      </c>
      <c r="B177" s="128">
        <v>61</v>
      </c>
      <c r="C177" s="128">
        <v>59.393159440998872</v>
      </c>
      <c r="D177" s="115">
        <v>-1.6068405590011281</v>
      </c>
      <c r="E177" s="112">
        <v>-2.6341648508215214</v>
      </c>
      <c r="F177" s="1" t="s">
        <v>415</v>
      </c>
    </row>
    <row r="178" spans="1:6" s="67" customFormat="1">
      <c r="A178" s="123" t="s">
        <v>373</v>
      </c>
      <c r="B178" s="131">
        <v>282</v>
      </c>
      <c r="C178" s="131">
        <v>274.57165512068332</v>
      </c>
      <c r="D178" s="118">
        <v>-7.4283448793166826</v>
      </c>
      <c r="E178" s="113">
        <v>-2.6341648508215187</v>
      </c>
      <c r="F178" s="1" t="s">
        <v>415</v>
      </c>
    </row>
    <row r="179" spans="1:6" s="67" customFormat="1">
      <c r="A179" s="123" t="s">
        <v>374</v>
      </c>
      <c r="B179" s="127">
        <v>142</v>
      </c>
      <c r="C179" s="127">
        <v>138.25948591183345</v>
      </c>
      <c r="D179" s="122">
        <v>-3.7405140881665488</v>
      </c>
      <c r="E179" s="110">
        <v>-2.634164850821513</v>
      </c>
      <c r="F179" s="1" t="s">
        <v>415</v>
      </c>
    </row>
    <row r="180" spans="1:6" s="67" customFormat="1">
      <c r="A180" s="123" t="s">
        <v>295</v>
      </c>
      <c r="B180" s="124">
        <v>11.5</v>
      </c>
      <c r="C180" s="124">
        <v>12.754924404542383</v>
      </c>
      <c r="D180" s="125">
        <v>1.2549244045423826</v>
      </c>
      <c r="E180" s="126">
        <v>10.9123861264555</v>
      </c>
      <c r="F180" s="1" t="s">
        <v>413</v>
      </c>
    </row>
    <row r="181" spans="1:6" s="67" customFormat="1">
      <c r="A181" s="123" t="s">
        <v>296</v>
      </c>
      <c r="B181" s="124">
        <v>0.7</v>
      </c>
      <c r="C181" s="124">
        <v>0.58419501089507087</v>
      </c>
      <c r="D181" s="125">
        <v>-0.11580498910492909</v>
      </c>
      <c r="E181" s="126">
        <v>-16.543569872132728</v>
      </c>
      <c r="F181" s="1" t="s">
        <v>413</v>
      </c>
    </row>
    <row r="182" spans="1:6" s="67" customFormat="1">
      <c r="A182" s="123" t="s">
        <v>107</v>
      </c>
      <c r="B182" s="124">
        <v>278.39999999999998</v>
      </c>
      <c r="C182" s="124">
        <v>271.06648505531285</v>
      </c>
      <c r="D182" s="125">
        <v>-7.3335149446871242</v>
      </c>
      <c r="E182" s="126">
        <v>-2.6341648508215245</v>
      </c>
      <c r="F182" s="1" t="s">
        <v>416</v>
      </c>
    </row>
    <row r="183" spans="1:6" s="67" customFormat="1">
      <c r="A183" s="123" t="s">
        <v>329</v>
      </c>
      <c r="B183" s="124">
        <v>0.4</v>
      </c>
      <c r="C183" s="124">
        <v>0.38946334059671384</v>
      </c>
      <c r="D183" s="125">
        <v>-1.0536659403286186E-2</v>
      </c>
      <c r="E183" s="126">
        <v>-2.6341648508215467</v>
      </c>
      <c r="F183" s="1" t="s">
        <v>416</v>
      </c>
    </row>
    <row r="184" spans="1:6" s="67" customFormat="1">
      <c r="A184" s="123" t="s">
        <v>372</v>
      </c>
      <c r="B184" s="124">
        <v>1.7</v>
      </c>
      <c r="C184" s="124">
        <v>6.7182426252933167</v>
      </c>
      <c r="D184" s="125">
        <v>5.0182426252933166</v>
      </c>
      <c r="E184" s="126">
        <v>295.19074266431272</v>
      </c>
      <c r="F184" s="1" t="s">
        <v>414</v>
      </c>
    </row>
    <row r="185" spans="1:6" s="67" customFormat="1">
      <c r="A185" s="123" t="s">
        <v>89</v>
      </c>
      <c r="B185" s="124">
        <v>23.8</v>
      </c>
      <c r="C185" s="124">
        <v>26.386141325427374</v>
      </c>
      <c r="D185" s="125">
        <v>2.5861413254273735</v>
      </c>
      <c r="E185" s="126">
        <v>10.866140022804089</v>
      </c>
      <c r="F185" s="1" t="s">
        <v>413</v>
      </c>
    </row>
    <row r="186" spans="1:6" s="67" customFormat="1">
      <c r="A186" s="123" t="s">
        <v>219</v>
      </c>
      <c r="B186" s="124">
        <v>18.100000000000001</v>
      </c>
      <c r="C186" s="124">
        <v>19.083703689238984</v>
      </c>
      <c r="D186" s="125">
        <v>0.98370368923898255</v>
      </c>
      <c r="E186" s="126">
        <v>5.4348270123700688</v>
      </c>
      <c r="F186" s="1" t="s">
        <v>414</v>
      </c>
    </row>
    <row r="187" spans="1:6" s="67" customFormat="1">
      <c r="A187" s="123" t="s">
        <v>363</v>
      </c>
      <c r="B187" s="128">
        <v>50</v>
      </c>
      <c r="C187" s="128">
        <v>49.07238091518596</v>
      </c>
      <c r="D187" s="115">
        <v>-0.92761908481404021</v>
      </c>
      <c r="E187" s="112">
        <v>-1.8552381696280804</v>
      </c>
      <c r="F187" s="1" t="s">
        <v>414</v>
      </c>
    </row>
    <row r="188" spans="1:6" s="67" customFormat="1">
      <c r="A188" s="123" t="s">
        <v>88</v>
      </c>
      <c r="B188" s="127">
        <v>2.8</v>
      </c>
      <c r="C188" s="127">
        <v>2.6288775490278193</v>
      </c>
      <c r="D188" s="122">
        <v>-0.17112245097218048</v>
      </c>
      <c r="E188" s="110">
        <v>-6.1115161061493035</v>
      </c>
      <c r="F188" s="1" t="s">
        <v>413</v>
      </c>
    </row>
    <row r="189" spans="1:6" s="67" customFormat="1">
      <c r="A189" s="123" t="s">
        <v>122</v>
      </c>
      <c r="B189" s="128">
        <v>4</v>
      </c>
      <c r="C189" s="128">
        <v>3.3104383950720684</v>
      </c>
      <c r="D189" s="115">
        <v>-0.68956160492793162</v>
      </c>
      <c r="E189" s="112">
        <v>-17.23904012319829</v>
      </c>
      <c r="F189" s="1" t="s">
        <v>418</v>
      </c>
    </row>
    <row r="190" spans="1:6" s="67" customFormat="1">
      <c r="A190" s="123" t="s">
        <v>103</v>
      </c>
      <c r="B190" s="128">
        <v>3</v>
      </c>
      <c r="C190" s="128">
        <v>4.8682917574589242</v>
      </c>
      <c r="D190" s="115">
        <v>1.8682917574589242</v>
      </c>
      <c r="E190" s="112">
        <v>62.276391915297467</v>
      </c>
      <c r="F190" s="1" t="s">
        <v>417</v>
      </c>
    </row>
    <row r="191" spans="1:6" s="67" customFormat="1">
      <c r="A191" s="123" t="s">
        <v>79</v>
      </c>
      <c r="B191" s="128">
        <v>37.6</v>
      </c>
      <c r="C191" s="128">
        <v>64.164085363308629</v>
      </c>
      <c r="D191" s="115">
        <v>26.564085363308628</v>
      </c>
      <c r="E191" s="112">
        <v>70.649163200288896</v>
      </c>
      <c r="F191" s="1" t="s">
        <v>410</v>
      </c>
    </row>
    <row r="192" spans="1:6" s="67" customFormat="1">
      <c r="A192" s="123" t="s">
        <v>339</v>
      </c>
      <c r="B192" s="128">
        <v>2.1</v>
      </c>
      <c r="C192" s="128">
        <v>1.7525850326852128</v>
      </c>
      <c r="D192" s="115">
        <v>-0.34741496731478727</v>
      </c>
      <c r="E192" s="112">
        <v>-16.543569872132728</v>
      </c>
      <c r="F192" s="1" t="s">
        <v>414</v>
      </c>
    </row>
    <row r="193" spans="1:6" s="67" customFormat="1">
      <c r="A193" s="123" t="s">
        <v>358</v>
      </c>
      <c r="B193" s="127">
        <v>2</v>
      </c>
      <c r="C193" s="127">
        <v>1.9473167029835698</v>
      </c>
      <c r="D193" s="122">
        <v>-5.2683297016430153E-2</v>
      </c>
      <c r="E193" s="110">
        <v>-2.6341648508215076</v>
      </c>
      <c r="F193" s="1" t="s">
        <v>414</v>
      </c>
    </row>
    <row r="194" spans="1:6" s="67" customFormat="1">
      <c r="A194" s="123" t="s">
        <v>359</v>
      </c>
      <c r="B194" s="127">
        <v>663.9</v>
      </c>
      <c r="C194" s="127">
        <v>701.9103055904277</v>
      </c>
      <c r="D194" s="122">
        <v>38.01030559042772</v>
      </c>
      <c r="E194" s="110">
        <v>5.7253058578743365</v>
      </c>
      <c r="F194" s="1" t="s">
        <v>414</v>
      </c>
    </row>
    <row r="195" spans="1:6" s="67" customFormat="1">
      <c r="A195" s="123" t="s">
        <v>360</v>
      </c>
      <c r="B195" s="127">
        <v>501</v>
      </c>
      <c r="C195" s="127">
        <v>415.75211608699209</v>
      </c>
      <c r="D195" s="122">
        <v>-85.247883913007911</v>
      </c>
      <c r="E195" s="110">
        <v>-17.015545691219145</v>
      </c>
      <c r="F195" s="1" t="s">
        <v>414</v>
      </c>
    </row>
    <row r="196" spans="1:6" s="67" customFormat="1">
      <c r="A196" s="123" t="s">
        <v>309</v>
      </c>
      <c r="B196" s="127">
        <v>0</v>
      </c>
      <c r="C196" s="127">
        <v>60.853646968236561</v>
      </c>
      <c r="D196" s="122">
        <v>60.853646968236561</v>
      </c>
      <c r="E196" s="126" t="s">
        <v>54</v>
      </c>
      <c r="F196" s="1" t="s">
        <v>417</v>
      </c>
    </row>
    <row r="197" spans="1:6" s="67" customFormat="1">
      <c r="A197" s="123" t="s">
        <v>121</v>
      </c>
      <c r="B197" s="133">
        <v>111.6</v>
      </c>
      <c r="C197" s="133">
        <v>93.860665083808072</v>
      </c>
      <c r="D197" s="134">
        <v>-17.739334916191922</v>
      </c>
      <c r="E197" s="114">
        <v>-15.895461394437207</v>
      </c>
      <c r="F197" s="1" t="s">
        <v>413</v>
      </c>
    </row>
    <row r="198" spans="1:6" s="67" customFormat="1">
      <c r="A198" s="123" t="s">
        <v>405</v>
      </c>
      <c r="B198" s="127">
        <v>4.5999999999999996</v>
      </c>
      <c r="C198" s="127">
        <v>4.2840967465638533</v>
      </c>
      <c r="D198" s="122">
        <v>-0.31590325343614634</v>
      </c>
      <c r="E198" s="110">
        <v>-6.8674620312205725</v>
      </c>
      <c r="F198" s="1" t="s">
        <v>418</v>
      </c>
    </row>
    <row r="199" spans="1:6" s="67" customFormat="1">
      <c r="A199" s="123" t="s">
        <v>214</v>
      </c>
      <c r="B199" s="128">
        <v>96.5</v>
      </c>
      <c r="C199" s="128">
        <v>163.3798713803215</v>
      </c>
      <c r="D199" s="115">
        <v>66.879871380321504</v>
      </c>
      <c r="E199" s="112">
        <v>69.305566197224351</v>
      </c>
      <c r="F199" s="1" t="s">
        <v>413</v>
      </c>
    </row>
    <row r="200" spans="1:6" s="67" customFormat="1">
      <c r="A200" s="123" t="s">
        <v>403</v>
      </c>
      <c r="B200" s="128">
        <v>0</v>
      </c>
      <c r="C200" s="128">
        <v>14.507509437227595</v>
      </c>
      <c r="D200" s="115">
        <v>14.507509437227595</v>
      </c>
      <c r="E200" s="126" t="s">
        <v>54</v>
      </c>
      <c r="F200" s="1" t="s">
        <v>418</v>
      </c>
    </row>
    <row r="201" spans="1:6" s="67" customFormat="1">
      <c r="A201" s="123" t="s">
        <v>284</v>
      </c>
      <c r="B201" s="128">
        <v>98</v>
      </c>
      <c r="C201" s="128">
        <v>73.024376361883867</v>
      </c>
      <c r="D201" s="115">
        <v>-24.975623638116133</v>
      </c>
      <c r="E201" s="112">
        <v>-25.485330242975646</v>
      </c>
      <c r="F201" s="1" t="s">
        <v>410</v>
      </c>
    </row>
    <row r="202" spans="1:6" s="67" customFormat="1">
      <c r="A202" s="123" t="s">
        <v>348</v>
      </c>
      <c r="B202" s="128">
        <v>4.3</v>
      </c>
      <c r="C202" s="128">
        <v>20.252093711029126</v>
      </c>
      <c r="D202" s="115">
        <v>15.952093711029125</v>
      </c>
      <c r="E202" s="112">
        <v>370.97892351230524</v>
      </c>
      <c r="F202" s="1" t="s">
        <v>414</v>
      </c>
    </row>
    <row r="203" spans="1:6" s="67" customFormat="1">
      <c r="A203" s="123" t="s">
        <v>342</v>
      </c>
      <c r="B203" s="128">
        <v>135.4</v>
      </c>
      <c r="C203" s="128">
        <v>163.08777387487399</v>
      </c>
      <c r="D203" s="115">
        <v>27.687773874873983</v>
      </c>
      <c r="E203" s="112">
        <v>20.448872876568672</v>
      </c>
      <c r="F203" s="1" t="s">
        <v>414</v>
      </c>
    </row>
    <row r="204" spans="1:6" s="67" customFormat="1">
      <c r="A204" s="123" t="s">
        <v>343</v>
      </c>
      <c r="B204" s="128">
        <v>46.300000000000004</v>
      </c>
      <c r="C204" s="128">
        <v>35.538529829450148</v>
      </c>
      <c r="D204" s="115">
        <v>-10.761470170549856</v>
      </c>
      <c r="E204" s="112">
        <v>-23.24291613509688</v>
      </c>
      <c r="F204" s="1" t="s">
        <v>414</v>
      </c>
    </row>
    <row r="205" spans="1:6" s="67" customFormat="1">
      <c r="A205" s="123" t="s">
        <v>344</v>
      </c>
      <c r="B205" s="127">
        <v>106.9</v>
      </c>
      <c r="C205" s="127">
        <v>114.59958797058309</v>
      </c>
      <c r="D205" s="122">
        <v>7.6995879705830816</v>
      </c>
      <c r="E205" s="110">
        <v>7.2026080173836116</v>
      </c>
      <c r="F205" s="1" t="s">
        <v>414</v>
      </c>
    </row>
    <row r="206" spans="1:6" s="67" customFormat="1">
      <c r="A206" s="123" t="s">
        <v>400</v>
      </c>
      <c r="B206" s="127">
        <v>0.4</v>
      </c>
      <c r="C206" s="127">
        <v>0.38946334059671395</v>
      </c>
      <c r="D206" s="122">
        <v>-1.0536659403286075E-2</v>
      </c>
      <c r="E206" s="110">
        <v>-2.6341648508215187</v>
      </c>
      <c r="F206" s="1" t="s">
        <v>411</v>
      </c>
    </row>
    <row r="207" spans="1:6" s="67" customFormat="1">
      <c r="A207" s="123" t="s">
        <v>364</v>
      </c>
      <c r="B207" s="127">
        <v>30.5</v>
      </c>
      <c r="C207" s="127">
        <v>27.943994687814232</v>
      </c>
      <c r="D207" s="122">
        <v>-2.5560053121857678</v>
      </c>
      <c r="E207" s="110">
        <v>-8.3803452858549754</v>
      </c>
      <c r="F207" s="1" t="s">
        <v>414</v>
      </c>
    </row>
    <row r="208" spans="1:6" s="67" customFormat="1">
      <c r="A208" s="123" t="s">
        <v>391</v>
      </c>
      <c r="B208" s="128">
        <v>1.3</v>
      </c>
      <c r="C208" s="128">
        <v>1.3631216920884988</v>
      </c>
      <c r="D208" s="115">
        <v>6.3121692088498715E-2</v>
      </c>
      <c r="E208" s="112">
        <v>4.8555147760383628</v>
      </c>
      <c r="F208" s="1" t="s">
        <v>415</v>
      </c>
    </row>
    <row r="209" spans="1:6" s="67" customFormat="1">
      <c r="A209" s="123" t="s">
        <v>93</v>
      </c>
      <c r="B209" s="127">
        <v>1.6</v>
      </c>
      <c r="C209" s="127">
        <v>1.8499508678343912</v>
      </c>
      <c r="D209" s="122">
        <v>0.24995086783439113</v>
      </c>
      <c r="E209" s="110">
        <v>15.621929239649447</v>
      </c>
      <c r="F209" s="1" t="s">
        <v>417</v>
      </c>
    </row>
    <row r="210" spans="1:6" s="67" customFormat="1">
      <c r="A210" s="123" t="s">
        <v>157</v>
      </c>
      <c r="B210" s="127">
        <v>8.4</v>
      </c>
      <c r="C210" s="127">
        <v>10.90497353670799</v>
      </c>
      <c r="D210" s="122">
        <v>2.5049735367079897</v>
      </c>
      <c r="E210" s="110">
        <v>29.82111353223797</v>
      </c>
      <c r="F210" s="1" t="s">
        <v>416</v>
      </c>
    </row>
    <row r="211" spans="1:6" s="67" customFormat="1">
      <c r="A211" s="123" t="s">
        <v>106</v>
      </c>
      <c r="B211" s="127">
        <v>12.6</v>
      </c>
      <c r="C211" s="127">
        <v>14.020680261481703</v>
      </c>
      <c r="D211" s="122">
        <v>1.4206802614817029</v>
      </c>
      <c r="E211" s="110">
        <v>11.275240170489706</v>
      </c>
      <c r="F211" s="1" t="s">
        <v>416</v>
      </c>
    </row>
    <row r="212" spans="1:6" s="67" customFormat="1">
      <c r="A212" s="123" t="s">
        <v>323</v>
      </c>
      <c r="B212" s="128">
        <v>3</v>
      </c>
      <c r="C212" s="128">
        <v>2.9209750544753543</v>
      </c>
      <c r="D212" s="115">
        <v>-7.9024945524645673E-2</v>
      </c>
      <c r="E212" s="112">
        <v>-2.6341648508215227</v>
      </c>
      <c r="F212" s="1" t="s">
        <v>417</v>
      </c>
    </row>
    <row r="213" spans="1:6" s="67" customFormat="1">
      <c r="A213" s="123" t="s">
        <v>87</v>
      </c>
      <c r="B213" s="128">
        <v>2.6999999999999997</v>
      </c>
      <c r="C213" s="128">
        <v>2.1420483732819267</v>
      </c>
      <c r="D213" s="115">
        <v>-0.55795162671807308</v>
      </c>
      <c r="E213" s="112">
        <v>-20.664875063632337</v>
      </c>
      <c r="F213" s="1" t="s">
        <v>413</v>
      </c>
    </row>
    <row r="214" spans="1:6" s="67" customFormat="1">
      <c r="A214" s="123" t="s">
        <v>349</v>
      </c>
      <c r="B214" s="128">
        <v>24.599999999999998</v>
      </c>
      <c r="C214" s="128">
        <v>24.730922127891336</v>
      </c>
      <c r="D214" s="115">
        <v>0.13092212789133839</v>
      </c>
      <c r="E214" s="112">
        <v>0.53220377191600976</v>
      </c>
      <c r="F214" s="1" t="s">
        <v>414</v>
      </c>
    </row>
    <row r="215" spans="1:6" s="67" customFormat="1">
      <c r="A215" s="123" t="s">
        <v>179</v>
      </c>
      <c r="B215" s="128">
        <v>68</v>
      </c>
      <c r="C215" s="128">
        <v>192.20015858447834</v>
      </c>
      <c r="D215" s="115">
        <v>124.20015858447834</v>
      </c>
      <c r="E215" s="112">
        <v>182.64729203599757</v>
      </c>
      <c r="F215" s="1" t="s">
        <v>412</v>
      </c>
    </row>
    <row r="216" spans="1:6" s="67" customFormat="1">
      <c r="A216" s="123" t="s">
        <v>365</v>
      </c>
      <c r="B216" s="128">
        <v>43.5</v>
      </c>
      <c r="C216" s="128">
        <v>40.309455751759891</v>
      </c>
      <c r="D216" s="115">
        <v>-3.1905442482401085</v>
      </c>
      <c r="E216" s="112">
        <v>-7.3345844787128929</v>
      </c>
      <c r="F216" s="1" t="s">
        <v>414</v>
      </c>
    </row>
    <row r="217" spans="1:6" s="67" customFormat="1">
      <c r="A217" s="123" t="s">
        <v>319</v>
      </c>
      <c r="B217" s="128">
        <v>7.8</v>
      </c>
      <c r="C217" s="128">
        <v>7.8866326470834567</v>
      </c>
      <c r="D217" s="115">
        <v>8.663264708345686E-2</v>
      </c>
      <c r="E217" s="112">
        <v>1.1106749626084214</v>
      </c>
      <c r="F217" s="1" t="s">
        <v>417</v>
      </c>
    </row>
    <row r="218" spans="1:6" s="67" customFormat="1">
      <c r="A218" s="123" t="s">
        <v>297</v>
      </c>
      <c r="B218" s="128">
        <v>4.0999999999999996</v>
      </c>
      <c r="C218" s="128">
        <v>3.7972675708179611</v>
      </c>
      <c r="D218" s="115">
        <v>-0.30273242918203858</v>
      </c>
      <c r="E218" s="112">
        <v>-7.3837177849277706</v>
      </c>
      <c r="F218" s="1" t="s">
        <v>413</v>
      </c>
    </row>
    <row r="219" spans="1:6" s="67" customFormat="1">
      <c r="A219" s="123" t="s">
        <v>151</v>
      </c>
      <c r="B219" s="128">
        <v>27</v>
      </c>
      <c r="C219" s="128">
        <v>23.173068765504482</v>
      </c>
      <c r="D219" s="115">
        <v>-3.8269312344955182</v>
      </c>
      <c r="E219" s="112">
        <v>-14.173819387020437</v>
      </c>
      <c r="F219" s="1" t="s">
        <v>413</v>
      </c>
    </row>
    <row r="220" spans="1:6" s="67" customFormat="1">
      <c r="A220" s="123" t="s">
        <v>187</v>
      </c>
      <c r="B220" s="128">
        <v>1.5</v>
      </c>
      <c r="C220" s="128">
        <v>1.5578533623868558</v>
      </c>
      <c r="D220" s="115">
        <v>5.7853362386855789E-2</v>
      </c>
      <c r="E220" s="112">
        <v>3.8568908257903858</v>
      </c>
      <c r="F220" s="1" t="s">
        <v>414</v>
      </c>
    </row>
    <row r="221" spans="1:6" s="67" customFormat="1">
      <c r="A221" s="123" t="s">
        <v>154</v>
      </c>
      <c r="B221" s="128">
        <v>205</v>
      </c>
      <c r="C221" s="128">
        <v>210.01810641677801</v>
      </c>
      <c r="D221" s="115">
        <v>5.0181064167780107</v>
      </c>
      <c r="E221" s="112">
        <v>2.4478567886722002</v>
      </c>
      <c r="F221" s="1" t="s">
        <v>413</v>
      </c>
    </row>
    <row r="222" spans="1:6" s="67" customFormat="1">
      <c r="A222" s="123" t="s">
        <v>91</v>
      </c>
      <c r="B222" s="128">
        <v>34.9</v>
      </c>
      <c r="C222" s="128">
        <v>9.7365835149178487E-2</v>
      </c>
      <c r="D222" s="115">
        <v>-34.802634164850822</v>
      </c>
      <c r="E222" s="112">
        <v>-99.721014798999491</v>
      </c>
      <c r="F222" s="1" t="s">
        <v>418</v>
      </c>
    </row>
    <row r="223" spans="1:6" s="67" customFormat="1">
      <c r="A223" s="123" t="s">
        <v>85</v>
      </c>
      <c r="B223" s="128">
        <v>1922.8</v>
      </c>
      <c r="C223" s="128">
        <v>1949.458751356852</v>
      </c>
      <c r="D223" s="115">
        <v>26.658751356852008</v>
      </c>
      <c r="E223" s="112">
        <v>1.3864547200359896</v>
      </c>
      <c r="F223" s="1" t="s">
        <v>413</v>
      </c>
    </row>
    <row r="224" spans="1:6" s="67" customFormat="1">
      <c r="A224" s="123" t="s">
        <v>120</v>
      </c>
      <c r="B224" s="128">
        <v>35.5</v>
      </c>
      <c r="C224" s="128">
        <v>34.564871477958363</v>
      </c>
      <c r="D224" s="115">
        <v>-0.93512852204163721</v>
      </c>
      <c r="E224" s="112">
        <v>-2.634164850821513</v>
      </c>
      <c r="F224" s="1" t="s">
        <v>412</v>
      </c>
    </row>
    <row r="225" spans="1:6" s="67" customFormat="1">
      <c r="A225" s="123" t="s">
        <v>290</v>
      </c>
      <c r="B225" s="128">
        <v>5.5</v>
      </c>
      <c r="C225" s="128">
        <v>5.3551209332048169</v>
      </c>
      <c r="D225" s="115">
        <v>-0.14487906679518314</v>
      </c>
      <c r="E225" s="112">
        <v>-2.6341648508215116</v>
      </c>
      <c r="F225" s="1" t="s">
        <v>412</v>
      </c>
    </row>
    <row r="226" spans="1:6" s="67" customFormat="1">
      <c r="A226" s="123" t="s">
        <v>224</v>
      </c>
      <c r="B226" s="128">
        <v>0</v>
      </c>
      <c r="C226" s="128">
        <v>0</v>
      </c>
      <c r="D226" s="115">
        <v>0</v>
      </c>
      <c r="E226" s="126" t="s">
        <v>54</v>
      </c>
      <c r="F226" s="1" t="s">
        <v>412</v>
      </c>
    </row>
    <row r="227" spans="1:6" s="67" customFormat="1">
      <c r="A227" s="123" t="s">
        <v>192</v>
      </c>
      <c r="B227" s="124">
        <v>6.8</v>
      </c>
      <c r="C227" s="124">
        <v>6.0366817792490668</v>
      </c>
      <c r="D227" s="125">
        <v>-0.76331822075093303</v>
      </c>
      <c r="E227" s="126">
        <v>-11.225267952219603</v>
      </c>
      <c r="F227" s="1" t="s">
        <v>412</v>
      </c>
    </row>
    <row r="228" spans="1:6" s="67" customFormat="1">
      <c r="A228" s="123" t="s">
        <v>321</v>
      </c>
      <c r="B228" s="124">
        <v>230.9</v>
      </c>
      <c r="C228" s="124">
        <v>219.657324096547</v>
      </c>
      <c r="D228" s="125">
        <v>-11.242675903453346</v>
      </c>
      <c r="E228" s="126">
        <v>-4.8690670868139216</v>
      </c>
      <c r="F228" s="1" t="s">
        <v>417</v>
      </c>
    </row>
    <row r="229" spans="1:6" s="67" customFormat="1">
      <c r="A229" s="123" t="s">
        <v>333</v>
      </c>
      <c r="B229" s="124">
        <v>4.9000000000000004</v>
      </c>
      <c r="C229" s="124">
        <v>3.7972675708179611</v>
      </c>
      <c r="D229" s="125">
        <v>-1.1027324291820393</v>
      </c>
      <c r="E229" s="126">
        <v>-22.504743452694679</v>
      </c>
      <c r="F229" s="1" t="s">
        <v>414</v>
      </c>
    </row>
    <row r="230" spans="1:6" s="67" customFormat="1">
      <c r="A230" s="123" t="s">
        <v>283</v>
      </c>
      <c r="B230" s="124">
        <v>395.4</v>
      </c>
      <c r="C230" s="124">
        <v>1107.1469114813087</v>
      </c>
      <c r="D230" s="125">
        <v>711.74691148130876</v>
      </c>
      <c r="E230" s="126">
        <v>180.0068061409481</v>
      </c>
      <c r="F230" s="1" t="s">
        <v>410</v>
      </c>
    </row>
    <row r="231" spans="1:6" s="67" customFormat="1">
      <c r="A231" s="123" t="s">
        <v>178</v>
      </c>
      <c r="B231" s="128">
        <v>40.9</v>
      </c>
      <c r="C231" s="128">
        <v>99.313151852162051</v>
      </c>
      <c r="D231" s="115">
        <v>58.413151852162052</v>
      </c>
      <c r="E231" s="112">
        <v>142.81944218132531</v>
      </c>
      <c r="F231" s="1" t="s">
        <v>412</v>
      </c>
    </row>
    <row r="232" spans="1:6" s="67" customFormat="1">
      <c r="A232" s="123" t="s">
        <v>167</v>
      </c>
      <c r="B232" s="128">
        <v>271.39999999999998</v>
      </c>
      <c r="C232" s="128">
        <v>302.71038147879597</v>
      </c>
      <c r="D232" s="115">
        <v>31.310381478795989</v>
      </c>
      <c r="E232" s="112">
        <v>11.536618083565214</v>
      </c>
      <c r="F232" s="1" t="s">
        <v>412</v>
      </c>
    </row>
    <row r="233" spans="1:6" s="67" customFormat="1">
      <c r="A233" s="123" t="s">
        <v>166</v>
      </c>
      <c r="B233" s="128">
        <v>195.4</v>
      </c>
      <c r="C233" s="128">
        <v>213.8153739875959</v>
      </c>
      <c r="D233" s="115">
        <v>18.415373987595899</v>
      </c>
      <c r="E233" s="112">
        <v>9.4244493283499988</v>
      </c>
      <c r="F233" s="1" t="s">
        <v>412</v>
      </c>
    </row>
    <row r="234" spans="1:6" s="67" customFormat="1">
      <c r="A234" s="123" t="s">
        <v>165</v>
      </c>
      <c r="B234" s="128">
        <v>35.700000000000003</v>
      </c>
      <c r="C234" s="128">
        <v>36.025359005196037</v>
      </c>
      <c r="D234" s="115">
        <v>0.32535900519603445</v>
      </c>
      <c r="E234" s="112">
        <v>0.91136976245387791</v>
      </c>
      <c r="F234" s="1" t="s">
        <v>413</v>
      </c>
    </row>
    <row r="235" spans="1:6" s="67" customFormat="1">
      <c r="A235" s="123" t="s">
        <v>126</v>
      </c>
      <c r="B235" s="128">
        <v>139</v>
      </c>
      <c r="C235" s="128">
        <v>135.3385108573581</v>
      </c>
      <c r="D235" s="115">
        <v>-3.6614891426418978</v>
      </c>
      <c r="E235" s="112">
        <v>-2.6341648508215094</v>
      </c>
      <c r="F235" s="1" t="s">
        <v>412</v>
      </c>
    </row>
    <row r="236" spans="1:6" s="67" customFormat="1">
      <c r="A236" s="123" t="s">
        <v>125</v>
      </c>
      <c r="B236" s="128">
        <v>752</v>
      </c>
      <c r="C236" s="128">
        <v>732.28844615697142</v>
      </c>
      <c r="D236" s="115">
        <v>-19.711553843028582</v>
      </c>
      <c r="E236" s="112">
        <v>-2.6212172663601838</v>
      </c>
      <c r="F236" s="1" t="s">
        <v>412</v>
      </c>
    </row>
    <row r="237" spans="1:6" s="67" customFormat="1">
      <c r="A237" s="123" t="s">
        <v>81</v>
      </c>
      <c r="B237" s="127">
        <v>33.700000000000003</v>
      </c>
      <c r="C237" s="127">
        <v>33.785944796764937</v>
      </c>
      <c r="D237" s="122">
        <v>8.5944796764934495E-2</v>
      </c>
      <c r="E237" s="110">
        <v>0.25502907051909346</v>
      </c>
      <c r="F237" s="1" t="s">
        <v>410</v>
      </c>
    </row>
    <row r="238" spans="1:6" s="67" customFormat="1">
      <c r="A238" s="123" t="s">
        <v>160</v>
      </c>
      <c r="B238" s="128">
        <v>5.8</v>
      </c>
      <c r="C238" s="128">
        <v>4.0893650762654969</v>
      </c>
      <c r="D238" s="115">
        <v>-1.7106349237345029</v>
      </c>
      <c r="E238" s="112">
        <v>-29.49370558162936</v>
      </c>
      <c r="F238" s="1" t="s">
        <v>414</v>
      </c>
    </row>
    <row r="239" spans="1:6" s="67" customFormat="1">
      <c r="A239" s="123" t="s">
        <v>350</v>
      </c>
      <c r="B239" s="128">
        <v>3.5</v>
      </c>
      <c r="C239" s="128">
        <v>2.9209750544753543</v>
      </c>
      <c r="D239" s="115">
        <v>-0.57902494552464567</v>
      </c>
      <c r="E239" s="112">
        <v>-16.543569872132732</v>
      </c>
      <c r="F239" s="1" t="s">
        <v>414</v>
      </c>
    </row>
    <row r="240" spans="1:6" s="67" customFormat="1">
      <c r="A240" s="123" t="s">
        <v>308</v>
      </c>
      <c r="B240" s="128">
        <v>60.3</v>
      </c>
      <c r="C240" s="128">
        <v>25.315117138786409</v>
      </c>
      <c r="D240" s="115">
        <v>-34.984882861213592</v>
      </c>
      <c r="E240" s="112">
        <v>-58.018047862709111</v>
      </c>
      <c r="F240" s="1" t="s">
        <v>417</v>
      </c>
    </row>
    <row r="241" spans="1:6" s="67" customFormat="1">
      <c r="A241" s="123" t="s">
        <v>345</v>
      </c>
      <c r="B241" s="128">
        <v>100</v>
      </c>
      <c r="C241" s="128">
        <v>115.86534382752239</v>
      </c>
      <c r="D241" s="115">
        <v>15.865343827522395</v>
      </c>
      <c r="E241" s="112">
        <v>15.865343827522393</v>
      </c>
      <c r="F241" s="1" t="s">
        <v>414</v>
      </c>
    </row>
    <row r="242" spans="1:6" s="67" customFormat="1">
      <c r="A242" s="123" t="s">
        <v>315</v>
      </c>
      <c r="B242" s="128">
        <v>12.9</v>
      </c>
      <c r="C242" s="128">
        <v>12.560192734244024</v>
      </c>
      <c r="D242" s="115">
        <v>-0.33980726575597586</v>
      </c>
      <c r="E242" s="112">
        <v>-2.6341648508215183</v>
      </c>
      <c r="F242" s="1" t="s">
        <v>417</v>
      </c>
    </row>
    <row r="243" spans="1:6" s="67" customFormat="1">
      <c r="A243" s="123" t="s">
        <v>318</v>
      </c>
      <c r="B243" s="128">
        <v>-90</v>
      </c>
      <c r="C243" s="128">
        <v>-87.62925163426064</v>
      </c>
      <c r="D243" s="115">
        <v>2.3707483657393595</v>
      </c>
      <c r="E243" s="112">
        <v>-2.6341648508215108</v>
      </c>
      <c r="F243" s="1" t="s">
        <v>417</v>
      </c>
    </row>
    <row r="244" spans="1:6" s="67" customFormat="1">
      <c r="A244" s="123" t="s">
        <v>313</v>
      </c>
      <c r="B244" s="128">
        <v>2.8</v>
      </c>
      <c r="C244" s="128">
        <v>2.7262433841769975</v>
      </c>
      <c r="D244" s="115">
        <v>-7.3756615823002303E-2</v>
      </c>
      <c r="E244" s="112">
        <v>-2.6341648508215112</v>
      </c>
      <c r="F244" s="1" t="s">
        <v>417</v>
      </c>
    </row>
    <row r="245" spans="1:6" s="67" customFormat="1">
      <c r="A245" s="123" t="s">
        <v>312</v>
      </c>
      <c r="B245" s="128">
        <v>8.5</v>
      </c>
      <c r="C245" s="128">
        <v>6.2314134495474232</v>
      </c>
      <c r="D245" s="115">
        <v>-2.2685865504525768</v>
      </c>
      <c r="E245" s="112">
        <v>-26.689253534736196</v>
      </c>
      <c r="F245" s="1" t="s">
        <v>417</v>
      </c>
    </row>
    <row r="246" spans="1:6" s="67" customFormat="1">
      <c r="A246" s="123" t="s">
        <v>94</v>
      </c>
      <c r="B246" s="128">
        <v>1.3</v>
      </c>
      <c r="C246" s="128">
        <v>1.2657558569393204</v>
      </c>
      <c r="D246" s="115">
        <v>-3.4244143060679688E-2</v>
      </c>
      <c r="E246" s="112">
        <v>-2.6341648508215143</v>
      </c>
      <c r="F246" s="1" t="s">
        <v>417</v>
      </c>
    </row>
    <row r="247" spans="1:6" s="67" customFormat="1">
      <c r="A247" s="123" t="s">
        <v>311</v>
      </c>
      <c r="B247" s="128">
        <v>328.2</v>
      </c>
      <c r="C247" s="128">
        <v>319.55467095960375</v>
      </c>
      <c r="D247" s="115">
        <v>-8.6453290403962342</v>
      </c>
      <c r="E247" s="112">
        <v>-2.6341648508215219</v>
      </c>
      <c r="F247" s="1" t="s">
        <v>417</v>
      </c>
    </row>
    <row r="248" spans="1:6" s="67" customFormat="1">
      <c r="A248" s="123" t="s">
        <v>352</v>
      </c>
      <c r="B248" s="124">
        <v>91.6</v>
      </c>
      <c r="C248" s="124">
        <v>122.6809522879649</v>
      </c>
      <c r="D248" s="125">
        <v>31.080952287964905</v>
      </c>
      <c r="E248" s="126">
        <v>33.931170620049024</v>
      </c>
      <c r="F248" s="1" t="s">
        <v>414</v>
      </c>
    </row>
    <row r="249" spans="1:6" s="67" customFormat="1">
      <c r="A249" s="123" t="s">
        <v>331</v>
      </c>
      <c r="B249" s="127">
        <v>16.2</v>
      </c>
      <c r="C249" s="127">
        <v>16.746923645658701</v>
      </c>
      <c r="D249" s="122">
        <v>0.54692364565870122</v>
      </c>
      <c r="E249" s="110">
        <v>3.3760718867821069</v>
      </c>
      <c r="F249" s="1" t="s">
        <v>414</v>
      </c>
    </row>
    <row r="250" spans="1:6" s="67" customFormat="1">
      <c r="A250" s="123" t="s">
        <v>334</v>
      </c>
      <c r="B250" s="127">
        <v>54.2</v>
      </c>
      <c r="C250" s="127">
        <v>96.781640138283421</v>
      </c>
      <c r="D250" s="122">
        <v>42.581640138283419</v>
      </c>
      <c r="E250" s="110">
        <v>78.563911694249839</v>
      </c>
      <c r="F250" s="1" t="s">
        <v>414</v>
      </c>
    </row>
    <row r="251" spans="1:6" s="67" customFormat="1">
      <c r="A251" s="123" t="s">
        <v>335</v>
      </c>
      <c r="B251" s="128">
        <v>231.60000000000002</v>
      </c>
      <c r="C251" s="128">
        <v>222.48093331587285</v>
      </c>
      <c r="D251" s="115">
        <v>-9.1190666841271764</v>
      </c>
      <c r="E251" s="112">
        <v>-3.9374208480687289</v>
      </c>
      <c r="F251" s="1" t="s">
        <v>414</v>
      </c>
    </row>
    <row r="252" spans="1:6" s="14" customFormat="1">
      <c r="A252" s="123" t="s">
        <v>353</v>
      </c>
      <c r="B252" s="124">
        <v>0.7</v>
      </c>
      <c r="C252" s="124">
        <v>0.68156084604424938</v>
      </c>
      <c r="D252" s="125">
        <v>-1.8439153955750576E-2</v>
      </c>
      <c r="E252" s="126">
        <v>-2.6341648508215112</v>
      </c>
      <c r="F252" s="1" t="s">
        <v>414</v>
      </c>
    </row>
    <row r="253" spans="1:6" s="14" customFormat="1">
      <c r="A253" s="123" t="s">
        <v>134</v>
      </c>
      <c r="B253" s="127">
        <v>0</v>
      </c>
      <c r="C253" s="127">
        <v>0</v>
      </c>
      <c r="D253" s="122">
        <v>0</v>
      </c>
      <c r="E253" s="126" t="s">
        <v>54</v>
      </c>
      <c r="F253" s="1" t="s">
        <v>414</v>
      </c>
    </row>
    <row r="254" spans="1:6" s="14" customFormat="1">
      <c r="A254" s="123" t="s">
        <v>351</v>
      </c>
      <c r="B254" s="128">
        <v>39.6</v>
      </c>
      <c r="C254" s="128">
        <v>16.844289480807877</v>
      </c>
      <c r="D254" s="115">
        <v>-22.755710519192125</v>
      </c>
      <c r="E254" s="112">
        <v>-57.463915452505368</v>
      </c>
      <c r="F254" s="1" t="s">
        <v>414</v>
      </c>
    </row>
    <row r="255" spans="1:6" s="14" customFormat="1">
      <c r="A255" s="123" t="s">
        <v>383</v>
      </c>
      <c r="B255" s="127">
        <v>1.5</v>
      </c>
      <c r="C255" s="127">
        <v>4.3814625817130315</v>
      </c>
      <c r="D255" s="122">
        <v>2.8814625817130315</v>
      </c>
      <c r="E255" s="110">
        <v>192.09750544753544</v>
      </c>
      <c r="F255" s="1" t="s">
        <v>415</v>
      </c>
    </row>
    <row r="256" spans="1:6" s="14" customFormat="1">
      <c r="A256" s="123" t="s">
        <v>288</v>
      </c>
      <c r="B256" s="128">
        <v>19.499999999999996</v>
      </c>
      <c r="C256" s="128">
        <v>22.394142084311049</v>
      </c>
      <c r="D256" s="115">
        <v>2.8941420843110528</v>
      </c>
      <c r="E256" s="112">
        <v>14.841754278518222</v>
      </c>
      <c r="F256" s="1" t="s">
        <v>410</v>
      </c>
    </row>
    <row r="257" spans="1:6" s="14" customFormat="1">
      <c r="A257" s="123" t="s">
        <v>354</v>
      </c>
      <c r="B257" s="128">
        <v>0.8</v>
      </c>
      <c r="C257" s="128">
        <v>0.58419501089507087</v>
      </c>
      <c r="D257" s="115">
        <v>-0.21580498910492918</v>
      </c>
      <c r="E257" s="112">
        <v>-26.975623638116147</v>
      </c>
      <c r="F257" s="1" t="s">
        <v>414</v>
      </c>
    </row>
    <row r="258" spans="1:6" s="14" customFormat="1">
      <c r="A258" s="123" t="s">
        <v>356</v>
      </c>
      <c r="B258" s="128">
        <v>39.9</v>
      </c>
      <c r="C258" s="128">
        <v>21.031020392222555</v>
      </c>
      <c r="D258" s="115">
        <v>-18.868979607777444</v>
      </c>
      <c r="E258" s="112">
        <v>-47.290675708715405</v>
      </c>
      <c r="F258" s="1" t="s">
        <v>414</v>
      </c>
    </row>
    <row r="259" spans="1:6" s="14" customFormat="1">
      <c r="A259" s="123" t="s">
        <v>336</v>
      </c>
      <c r="B259" s="127">
        <v>56</v>
      </c>
      <c r="C259" s="127">
        <v>65.72193872569548</v>
      </c>
      <c r="D259" s="122">
        <v>9.7219387256954803</v>
      </c>
      <c r="E259" s="110">
        <v>17.360604867313359</v>
      </c>
      <c r="F259" s="1" t="s">
        <v>414</v>
      </c>
    </row>
    <row r="260" spans="1:6" s="14" customFormat="1">
      <c r="A260" s="123" t="s">
        <v>392</v>
      </c>
      <c r="B260" s="128">
        <v>4.9000000000000004</v>
      </c>
      <c r="C260" s="128">
        <v>4.770925922309746</v>
      </c>
      <c r="D260" s="115">
        <v>-0.12907407769025436</v>
      </c>
      <c r="E260" s="112">
        <v>-2.6341648508215174</v>
      </c>
      <c r="F260" s="1" t="s">
        <v>415</v>
      </c>
    </row>
    <row r="261" spans="1:6" s="14" customFormat="1">
      <c r="A261" s="123" t="s">
        <v>110</v>
      </c>
      <c r="B261" s="128">
        <v>18.2</v>
      </c>
      <c r="C261" s="128">
        <v>19.667898700134053</v>
      </c>
      <c r="D261" s="115">
        <v>1.4678987001340538</v>
      </c>
      <c r="E261" s="112">
        <v>8.0653774732640322</v>
      </c>
      <c r="F261" s="1" t="s">
        <v>416</v>
      </c>
    </row>
    <row r="262" spans="1:6" s="14" customFormat="1">
      <c r="A262" s="123" t="s">
        <v>370</v>
      </c>
      <c r="B262" s="128">
        <v>180.2</v>
      </c>
      <c r="C262" s="128">
        <v>165.52191975360341</v>
      </c>
      <c r="D262" s="115">
        <v>-14.678080246396576</v>
      </c>
      <c r="E262" s="112">
        <v>-8.1454385385108647</v>
      </c>
      <c r="F262" s="1" t="s">
        <v>414</v>
      </c>
    </row>
    <row r="263" spans="1:6" s="14" customFormat="1">
      <c r="A263" s="123" t="s">
        <v>132</v>
      </c>
      <c r="B263" s="128">
        <v>62.8</v>
      </c>
      <c r="C263" s="128">
        <v>67.669255428679051</v>
      </c>
      <c r="D263" s="115">
        <v>4.8692554286790539</v>
      </c>
      <c r="E263" s="112">
        <v>7.7535914469411686</v>
      </c>
      <c r="F263" s="1" t="s">
        <v>414</v>
      </c>
    </row>
    <row r="264" spans="1:6" s="14" customFormat="1">
      <c r="A264" s="123" t="s">
        <v>75</v>
      </c>
      <c r="B264" s="128">
        <v>316.8</v>
      </c>
      <c r="C264" s="128">
        <v>392.09221814574175</v>
      </c>
      <c r="D264" s="115">
        <v>75.292218145741742</v>
      </c>
      <c r="E264" s="112">
        <v>23.766483000549794</v>
      </c>
      <c r="F264" s="1" t="s">
        <v>410</v>
      </c>
    </row>
    <row r="265" spans="1:6" s="14" customFormat="1">
      <c r="A265" s="123" t="s">
        <v>155</v>
      </c>
      <c r="B265" s="128">
        <v>168.79999999999998</v>
      </c>
      <c r="C265" s="128">
        <v>259.77204817800822</v>
      </c>
      <c r="D265" s="115">
        <v>90.972048178008237</v>
      </c>
      <c r="E265" s="112">
        <v>53.893393470384034</v>
      </c>
      <c r="F265" s="1" t="s">
        <v>417</v>
      </c>
    </row>
    <row r="266" spans="1:6" s="14" customFormat="1">
      <c r="A266" s="123" t="s">
        <v>194</v>
      </c>
      <c r="B266" s="127">
        <v>1</v>
      </c>
      <c r="C266" s="127">
        <v>0.97365835149178492</v>
      </c>
      <c r="D266" s="122">
        <v>-2.6341648508215076E-2</v>
      </c>
      <c r="E266" s="110">
        <v>-2.6341648508215076</v>
      </c>
      <c r="F266" s="1" t="s">
        <v>412</v>
      </c>
    </row>
    <row r="267" spans="1:6" s="14" customFormat="1">
      <c r="A267" s="123" t="s">
        <v>198</v>
      </c>
      <c r="B267" s="128">
        <v>40.200000000000003</v>
      </c>
      <c r="C267" s="128">
        <v>42.256772454743469</v>
      </c>
      <c r="D267" s="115">
        <v>2.0567724547434665</v>
      </c>
      <c r="E267" s="112">
        <v>5.1163493899091206</v>
      </c>
      <c r="F267" s="1" t="s">
        <v>414</v>
      </c>
    </row>
    <row r="268" spans="1:6" s="14" customFormat="1">
      <c r="A268" s="1"/>
      <c r="B268" s="100"/>
      <c r="C268" s="100"/>
      <c r="D268" s="116"/>
      <c r="E268" s="110"/>
      <c r="F268" s="1"/>
    </row>
    <row r="269" spans="1:6" s="14" customFormat="1">
      <c r="A269" s="1"/>
      <c r="B269" s="101"/>
      <c r="C269" s="101"/>
      <c r="D269" s="115"/>
      <c r="E269" s="111"/>
      <c r="F269" s="1"/>
    </row>
    <row r="270" spans="1:6" s="14" customFormat="1">
      <c r="A270" s="1"/>
      <c r="B270" s="101"/>
      <c r="C270" s="101"/>
      <c r="D270" s="115"/>
      <c r="E270" s="111"/>
      <c r="F270" s="1"/>
    </row>
    <row r="271" spans="1:6" s="14" customFormat="1">
      <c r="A271" s="1"/>
      <c r="B271" s="101"/>
      <c r="C271" s="101"/>
      <c r="D271" s="115"/>
      <c r="E271" s="111"/>
      <c r="F271" s="1"/>
    </row>
    <row r="272" spans="1:6" s="14" customFormat="1">
      <c r="A272" s="2"/>
      <c r="B272" s="101"/>
      <c r="C272" s="101"/>
      <c r="D272" s="115"/>
      <c r="E272" s="111"/>
      <c r="F272" s="2"/>
    </row>
    <row r="273" spans="1:6" s="14" customFormat="1">
      <c r="A273" s="1"/>
      <c r="B273" s="101"/>
      <c r="C273" s="101"/>
      <c r="D273" s="115"/>
      <c r="E273" s="111"/>
      <c r="F273" s="1"/>
    </row>
    <row r="274" spans="1:6" s="14" customFormat="1">
      <c r="A274" s="1"/>
      <c r="B274" s="101"/>
      <c r="C274" s="101"/>
      <c r="D274" s="115"/>
      <c r="E274" s="111"/>
      <c r="F274" s="1"/>
    </row>
    <row r="275" spans="1:6" s="14" customFormat="1">
      <c r="A275" s="1"/>
      <c r="B275" s="100"/>
      <c r="C275" s="100"/>
      <c r="D275" s="116"/>
      <c r="E275" s="110"/>
      <c r="F275" s="1"/>
    </row>
    <row r="276" spans="1:6" s="14" customFormat="1">
      <c r="A276" s="1"/>
      <c r="B276" s="100"/>
      <c r="C276" s="100"/>
      <c r="D276" s="116"/>
      <c r="E276" s="110"/>
      <c r="F276" s="1"/>
    </row>
    <row r="277" spans="1:6" s="14" customFormat="1">
      <c r="A277" s="1"/>
      <c r="B277" s="101"/>
      <c r="C277" s="101"/>
      <c r="D277" s="115"/>
      <c r="E277" s="111"/>
      <c r="F277" s="1"/>
    </row>
    <row r="278" spans="1:6" s="14" customFormat="1">
      <c r="A278" s="1"/>
      <c r="B278" s="101"/>
      <c r="C278" s="101"/>
      <c r="D278" s="115"/>
      <c r="E278" s="111"/>
      <c r="F278" s="1"/>
    </row>
    <row r="279" spans="1:6" s="14" customFormat="1">
      <c r="A279" s="1"/>
      <c r="B279" s="100"/>
      <c r="C279" s="100"/>
      <c r="D279" s="116"/>
      <c r="E279" s="110"/>
      <c r="F279" s="1"/>
    </row>
    <row r="280" spans="1:6" s="14" customFormat="1">
      <c r="A280" s="1"/>
      <c r="B280" s="101"/>
      <c r="C280" s="101"/>
      <c r="D280" s="115"/>
      <c r="E280" s="111"/>
      <c r="F280" s="1"/>
    </row>
    <row r="281" spans="1:6" s="14" customFormat="1">
      <c r="A281" s="1"/>
      <c r="B281" s="102"/>
      <c r="C281" s="102"/>
      <c r="D281" s="117"/>
      <c r="E281" s="109"/>
      <c r="F281" s="1"/>
    </row>
    <row r="282" spans="1:6" s="14" customFormat="1">
      <c r="A282" s="1"/>
      <c r="B282" s="102"/>
      <c r="C282" s="102"/>
      <c r="D282" s="117"/>
      <c r="E282" s="109"/>
      <c r="F282" s="1"/>
    </row>
    <row r="283" spans="1:6" s="14" customFormat="1">
      <c r="A283" s="64"/>
      <c r="B283" s="103"/>
      <c r="C283" s="103"/>
      <c r="D283" s="119"/>
      <c r="E283" s="113"/>
      <c r="F283" s="64"/>
    </row>
    <row r="284" spans="1:6" s="14" customFormat="1">
      <c r="A284" s="1"/>
      <c r="B284" s="101"/>
      <c r="C284" s="101"/>
      <c r="D284" s="115"/>
      <c r="E284" s="111"/>
      <c r="F284" s="1"/>
    </row>
    <row r="285" spans="1:6" s="14" customFormat="1">
      <c r="A285" s="1"/>
      <c r="B285" s="101"/>
      <c r="C285" s="101"/>
      <c r="D285" s="115"/>
      <c r="E285" s="111"/>
      <c r="F285" s="1"/>
    </row>
  </sheetData>
  <sortState ref="A7:F267">
    <sortCondition ref="A246:A267"/>
  </sortState>
  <hyperlinks>
    <hyperlink ref="A1" location="Contents!A1" display="Contents" xr:uid="{00000000-0004-0000-05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workbookViewId="0">
      <selection activeCell="K2" sqref="K2:L2"/>
    </sheetView>
  </sheetViews>
  <sheetFormatPr defaultRowHeight="15"/>
  <sheetData>
    <row r="1" spans="1:16">
      <c r="B1" t="s">
        <v>35</v>
      </c>
      <c r="C1" s="62" t="s">
        <v>36</v>
      </c>
      <c r="D1" s="62" t="s">
        <v>2</v>
      </c>
      <c r="E1" s="62" t="s">
        <v>3</v>
      </c>
      <c r="F1" s="62" t="s">
        <v>40</v>
      </c>
      <c r="G1" s="62" t="s">
        <v>41</v>
      </c>
      <c r="H1" s="62" t="s">
        <v>42</v>
      </c>
      <c r="I1" s="62" t="s">
        <v>43</v>
      </c>
      <c r="J1" s="62" t="s">
        <v>55</v>
      </c>
      <c r="K1" s="62" t="s">
        <v>56</v>
      </c>
      <c r="L1" s="62" t="s">
        <v>147</v>
      </c>
      <c r="M1" s="62" t="s">
        <v>148</v>
      </c>
      <c r="N1" s="62" t="s">
        <v>200</v>
      </c>
      <c r="O1" s="62" t="s">
        <v>201</v>
      </c>
      <c r="P1" s="62" t="s">
        <v>234</v>
      </c>
    </row>
    <row r="2" spans="1:16">
      <c r="A2" s="62" t="s">
        <v>35</v>
      </c>
      <c r="B2">
        <v>82.937485539351997</v>
      </c>
      <c r="C2" s="62">
        <v>84.837227809334294</v>
      </c>
      <c r="D2" s="62">
        <v>85.814610292857836</v>
      </c>
      <c r="E2" s="62">
        <v>86.346970275585605</v>
      </c>
      <c r="F2" s="62">
        <v>88.27807601199531</v>
      </c>
      <c r="G2" s="62">
        <v>89.798339913423177</v>
      </c>
      <c r="H2" s="62">
        <v>91.550976862938995</v>
      </c>
      <c r="I2" s="62">
        <v>93.74782600806553</v>
      </c>
      <c r="J2" s="62">
        <v>100.00000000000001</v>
      </c>
      <c r="K2" s="62">
        <v>99.327371210646277</v>
      </c>
      <c r="L2" s="62">
        <v>102.01460405332367</v>
      </c>
      <c r="M2" s="62">
        <v>104.25685849315158</v>
      </c>
      <c r="N2" s="62">
        <v>106.22250078756487</v>
      </c>
      <c r="O2" s="62">
        <v>108.33536420118679</v>
      </c>
      <c r="P2" s="62">
        <v>110.57433273610607</v>
      </c>
    </row>
    <row r="3" spans="1:16">
      <c r="A3" t="s">
        <v>36</v>
      </c>
      <c r="B3">
        <v>84.837227809334294</v>
      </c>
      <c r="E3" s="51"/>
      <c r="F3" s="51"/>
      <c r="G3" s="51"/>
      <c r="H3" s="51"/>
    </row>
    <row r="4" spans="1:16">
      <c r="A4" t="s">
        <v>2</v>
      </c>
      <c r="B4">
        <v>85.814610292857836</v>
      </c>
      <c r="E4" s="51"/>
      <c r="F4" s="51"/>
      <c r="G4" s="51"/>
      <c r="H4" s="51"/>
    </row>
    <row r="5" spans="1:16">
      <c r="A5" t="s">
        <v>3</v>
      </c>
      <c r="B5">
        <v>86.346970275585605</v>
      </c>
      <c r="E5" s="52"/>
      <c r="F5" s="52"/>
      <c r="G5" s="51"/>
      <c r="H5" s="51"/>
    </row>
    <row r="6" spans="1:16">
      <c r="A6" t="s">
        <v>40</v>
      </c>
      <c r="B6">
        <v>88.27807601199531</v>
      </c>
      <c r="E6" s="48"/>
      <c r="F6" s="48"/>
      <c r="G6" s="51"/>
      <c r="H6" s="51"/>
    </row>
    <row r="7" spans="1:16">
      <c r="A7" t="s">
        <v>41</v>
      </c>
      <c r="B7" s="62">
        <v>89.798339913423177</v>
      </c>
      <c r="E7" s="49"/>
      <c r="F7" s="49"/>
      <c r="G7" s="51"/>
      <c r="H7" s="51"/>
    </row>
    <row r="8" spans="1:16">
      <c r="A8" s="62" t="s">
        <v>42</v>
      </c>
      <c r="B8" s="62">
        <v>91.550976862938995</v>
      </c>
      <c r="E8" s="49"/>
      <c r="F8" s="49"/>
      <c r="G8" s="51"/>
      <c r="H8" s="51"/>
    </row>
    <row r="9" spans="1:16">
      <c r="A9" s="62" t="s">
        <v>43</v>
      </c>
      <c r="B9" s="62">
        <v>93.74782600806553</v>
      </c>
      <c r="E9" s="49"/>
      <c r="F9" s="49"/>
      <c r="G9" s="51"/>
      <c r="H9" s="51"/>
    </row>
    <row r="10" spans="1:16">
      <c r="A10" s="62" t="s">
        <v>55</v>
      </c>
      <c r="B10" s="62">
        <v>100.00000000000001</v>
      </c>
      <c r="E10" s="50"/>
      <c r="F10" s="50"/>
      <c r="G10" s="51"/>
      <c r="H10" s="51"/>
    </row>
    <row r="11" spans="1:16">
      <c r="A11" s="62" t="s">
        <v>56</v>
      </c>
      <c r="B11" s="62">
        <v>99.327371210646277</v>
      </c>
      <c r="E11" s="49"/>
      <c r="F11" s="49"/>
      <c r="G11" s="51"/>
      <c r="H11" s="51"/>
    </row>
    <row r="12" spans="1:16">
      <c r="A12" s="62" t="s">
        <v>147</v>
      </c>
      <c r="B12" s="62">
        <v>102.01460405332367</v>
      </c>
      <c r="E12" s="49"/>
      <c r="F12" s="49"/>
      <c r="G12" s="51"/>
      <c r="H12" s="51"/>
    </row>
    <row r="13" spans="1:16">
      <c r="A13" s="62" t="s">
        <v>148</v>
      </c>
      <c r="B13" s="62">
        <v>104.25685849315158</v>
      </c>
      <c r="E13" s="49"/>
      <c r="F13" s="49"/>
      <c r="G13" s="51"/>
      <c r="H13" s="51"/>
    </row>
    <row r="14" spans="1:16">
      <c r="A14" s="62" t="s">
        <v>200</v>
      </c>
      <c r="B14" s="62">
        <v>106.22250078756487</v>
      </c>
      <c r="E14" s="50"/>
      <c r="F14" s="50"/>
      <c r="G14" s="51"/>
      <c r="H14" s="51"/>
    </row>
    <row r="15" spans="1:16">
      <c r="A15" s="62" t="s">
        <v>201</v>
      </c>
      <c r="B15" s="62">
        <v>108.33536420118679</v>
      </c>
      <c r="E15" s="50"/>
      <c r="F15" s="50"/>
      <c r="G15" s="51"/>
      <c r="H15" s="51"/>
    </row>
    <row r="16" spans="1:16">
      <c r="A16" s="62" t="s">
        <v>234</v>
      </c>
      <c r="B16" s="62">
        <v>110.57433273610607</v>
      </c>
      <c r="E16" s="48"/>
      <c r="F16" s="48"/>
      <c r="G16" s="51"/>
      <c r="H16" s="51"/>
    </row>
    <row r="17" spans="1:8">
      <c r="A17" s="62"/>
      <c r="B17" s="62"/>
      <c r="E17" s="53"/>
      <c r="F17" s="53"/>
      <c r="G17" s="51"/>
      <c r="H17" s="51"/>
    </row>
    <row r="18" spans="1:8">
      <c r="A18" s="62"/>
      <c r="B18" s="62"/>
      <c r="E18" s="51"/>
      <c r="F18" s="51"/>
      <c r="G18" s="51"/>
      <c r="H18" s="51"/>
    </row>
    <row r="19" spans="1:8">
      <c r="A19" s="62"/>
      <c r="B19" s="62"/>
      <c r="E19" s="51"/>
      <c r="F19" s="51"/>
      <c r="G19" s="51"/>
      <c r="H19" s="51"/>
    </row>
    <row r="20" spans="1:8">
      <c r="A20" s="62"/>
      <c r="B20" s="62"/>
      <c r="E20" s="51"/>
      <c r="F20" s="51"/>
      <c r="G20" s="51"/>
      <c r="H20" s="51"/>
    </row>
    <row r="21" spans="1:8">
      <c r="A21" s="62"/>
      <c r="B21" s="62"/>
      <c r="E21" s="51"/>
      <c r="F21" s="51"/>
      <c r="G21" s="51"/>
      <c r="H21" s="51"/>
    </row>
    <row r="22" spans="1:8">
      <c r="A22" s="62"/>
      <c r="B22" s="62"/>
      <c r="E22" s="51"/>
      <c r="F22" s="51"/>
      <c r="G22" s="51"/>
      <c r="H22" s="51"/>
    </row>
    <row r="23" spans="1:8">
      <c r="A23" s="1"/>
      <c r="B23" s="1"/>
      <c r="E23" s="51"/>
      <c r="F23" s="51"/>
      <c r="G23" s="51"/>
      <c r="H23" s="51"/>
    </row>
    <row r="24" spans="1:8">
      <c r="A24" s="55"/>
      <c r="B24" s="55"/>
    </row>
    <row r="25" spans="1:8">
      <c r="A25" s="62"/>
      <c r="B25" s="62"/>
    </row>
    <row r="26" spans="1:8">
      <c r="A26" s="62"/>
      <c r="B26" s="62"/>
    </row>
    <row r="27" spans="1:8">
      <c r="A27" s="62"/>
      <c r="B27" s="62"/>
    </row>
    <row r="28" spans="1:8">
      <c r="A28" s="62"/>
      <c r="B28" s="62"/>
    </row>
    <row r="29" spans="1:8">
      <c r="A29" s="62"/>
      <c r="B29" s="62"/>
    </row>
    <row r="30" spans="1:8">
      <c r="A30" s="62"/>
      <c r="B30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9520354-60ee-4851-b0d3-4d1ffc9b6630" ContentTypeId="0x010100632D0FD7D2EC4A41966F9B23650F685004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632D0FD7D2EC4A41966F9B23650F68500400E5675765DCE8D843BC94C5B5BC34D7DA" ma:contentTypeVersion="39" ma:contentTypeDescription="" ma:contentTypeScope="" ma:versionID="08d7a125f15820a4e1d27b5866ce9e30">
  <xsd:schema xmlns:xsd="http://www.w3.org/2001/XMLSchema" xmlns:xs="http://www.w3.org/2001/XMLSchema" xmlns:p="http://schemas.microsoft.com/office/2006/metadata/properties" xmlns:ns2="http://schemas.microsoft.com/sharepoint.v3" xmlns:ns3="21141c76-a131-4377-97a3-508a419862f1" xmlns:ns4="http://schemas.microsoft.com/sharepoint/v3/fields" targetNamespace="http://schemas.microsoft.com/office/2006/metadata/properties" ma:root="true" ma:fieldsID="cfab8cbf99a3244d800b1ab8d3967e77" ns2:_="" ns3:_="" ns4:_="">
    <xsd:import namespace="http://schemas.microsoft.com/sharepoint.v3"/>
    <xsd:import namespace="21141c76-a131-4377-97a3-508a419862f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4:_Publisher" minOccurs="0"/>
                <xsd:element ref="ns4:wic_System_Copyright" minOccurs="0"/>
                <xsd:element ref="ns3:m233fa42ddda444a97ecfbe326b55e92" minOccurs="0"/>
                <xsd:element ref="ns3:p63ddc83d83a46ac9835e8fd9c641db3" minOccurs="0"/>
                <xsd:element ref="ns3:TaxCatchAll" minOccurs="0"/>
                <xsd:element ref="ns3:TaxCatchAllLabel" minOccurs="0"/>
                <xsd:element ref="ns3:f12c4e522cb8463cafd748d94105ec43" minOccurs="0"/>
                <xsd:element ref="ns3:bc594c06ad0844898f20a52c24198475" minOccurs="0"/>
                <xsd:element ref="ns3:Disposal_x0020_trigger_x0020_date" minOccurs="0"/>
                <xsd:element ref="ns3:Original_x0020_created" minOccurs="0"/>
                <xsd:element ref="ns3:Original_x0020_author" minOccurs="0"/>
                <xsd:element ref="ns3:Original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nillable="true" ma:displayName="Description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41c76-a131-4377-97a3-508a419862f1" elementFormDefault="qualified">
    <xsd:import namespace="http://schemas.microsoft.com/office/2006/documentManagement/types"/>
    <xsd:import namespace="http://schemas.microsoft.com/office/infopath/2007/PartnerControls"/>
    <xsd:element name="m233fa42ddda444a97ecfbe326b55e92" ma:index="9" nillable="true" ma:taxonomy="true" ma:internalName="m233fa42ddda444a97ecfbe326b55e92" ma:taxonomyFieldName="_cx_NationalCaveats" ma:displayName="Security Caveats" ma:default="" ma:fieldId="{6233fa42-ddda-444a-97ec-fbe326b55e92}" ma:taxonomyMulti="true" ma:sspId="29520354-60ee-4851-b0d3-4d1ffc9b6630" ma:termSetId="b7259827-f150-46df-b570-0ee5307f86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3ddc83d83a46ac9835e8fd9c641db3" ma:index="11" nillable="true" ma:taxonomy="true" ma:internalName="p63ddc83d83a46ac9835e8fd9c641db3" ma:taxonomyFieldName="Language1" ma:displayName="Language" ma:default="1;#English|8f5ff656-5a7e-462f-b6ae-4a4400758434" ma:fieldId="{963ddc83-d83a-46ac-9835-e8fd9c641db3}" ma:sspId="29520354-60ee-4851-b0d3-4d1ffc9b6630" ma:termSetId="b2401dee-1322-420c-b43c-00432a3518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db457d7-e76e-42c2-82da-a5afd7e9ec64}" ma:internalName="TaxCatchAll" ma:showField="CatchAllData" ma:web="38e5d2cf-8ca1-4fb5-bb03-534d02a49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db457d7-e76e-42c2-82da-a5afd7e9ec64}" ma:internalName="TaxCatchAllLabel" ma:readOnly="true" ma:showField="CatchAllDataLabel" ma:web="38e5d2cf-8ca1-4fb5-bb03-534d02a49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12c4e522cb8463cafd748d94105ec43" ma:index="16" nillable="true" ma:taxonomy="true" ma:internalName="f12c4e522cb8463cafd748d94105ec43" ma:taxonomyFieldName="Document_x0020_type" ma:displayName="Document type" ma:default="" ma:fieldId="{f12c4e52-2cb8-463c-afd7-48d94105ec43}" ma:sspId="29520354-60ee-4851-b0d3-4d1ffc9b6630" ma:termSetId="3db350bc-fdb0-4b26-a83f-5b890cb06b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594c06ad0844898f20a52c24198475" ma:index="18" nillable="true" ma:taxonomy="true" ma:internalName="bc594c06ad0844898f20a52c24198475" ma:taxonomyFieldName="_cx_SecurityMarkings" ma:displayName="Security Markings" ma:default="" ma:fieldId="{bc594c06-ad08-4489-8f20-a52c24198475}" ma:sspId="29520354-60ee-4851-b0d3-4d1ffc9b6630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sposal_x0020_trigger_x0020_date" ma:index="21" nillable="true" ma:displayName="Disposal trigger date" ma:description="The date that triggers the start of the retention period prior to disposal of the resource e.g. End of Session" ma:format="DateOnly" ma:hidden="true" ma:internalName="Disposal_x0020_trigger_x0020_date" ma:readOnly="false">
      <xsd:simpleType>
        <xsd:restriction base="dms:DateTime"/>
      </xsd:simpleType>
    </xsd:element>
    <xsd:element name="Original_x0020_created" ma:index="22" nillable="true" ma:displayName="Original created" ma:description="Original date of creation of the resource (before migration to SharePoint 2013 (DRM system))" ma:format="DateTime" ma:hidden="true" ma:internalName="Original_x0020_created" ma:readOnly="false">
      <xsd:simpleType>
        <xsd:restriction base="dms:DateTime"/>
      </xsd:simpleType>
    </xsd:element>
    <xsd:element name="Original_x0020_author" ma:index="23" nillable="true" ma:displayName="Original author" ma:description="Original entity responsible for making the resource (before migration to SharePoint 2013 (DRM system))" ma:hidden="true" ma:internalName="Original_x0020_author" ma:readOnly="false">
      <xsd:simpleType>
        <xsd:restriction base="dms:Text">
          <xsd:maxLength value="255"/>
        </xsd:restriction>
      </xsd:simpleType>
    </xsd:element>
    <xsd:element name="Original_x0020_modified" ma:index="24" nillable="true" ma:displayName="Original modified" ma:description="Original date on which the resource was changed (before migration to SharePoint 2013 (DRM system))" ma:format="DateTime" ma:hidden="true" ma:internalName="Original_x0020_modifi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" nillable="true" ma:displayName="Publisher" ma:default="The Scottish Parliament" ma:description="The person, organisation or service that published this resource" ma:internalName="_Publisher">
      <xsd:simpleType>
        <xsd:restriction base="dms:Text">
          <xsd:maxLength value="255"/>
        </xsd:restriction>
      </xsd:simpleType>
    </xsd:element>
    <xsd:element name="wic_System_Copyright" ma:index="5" nillable="true" ma:displayName="Copyright" ma:default="© Parliamentary copyright. The Scottish Parliamentary Corporate Body" ma:description="Statement and identifier indicating the legal ownership and rights regarding use and re-use of all or part of the resource" ma:internalName="wic_System_Copyrigh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osal_x0020_trigger_x0020_date xmlns="21141c76-a131-4377-97a3-508a419862f1" xsi:nil="true"/>
    <bc594c06ad0844898f20a52c24198475 xmlns="21141c76-a131-4377-97a3-508a41986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Protectively Marked</TermName>
          <TermId xmlns="http://schemas.microsoft.com/office/infopath/2007/PartnerControls">59351c5f-b7fd-4a97-8559-c38b9b573e6f</TermId>
        </TermInfo>
      </Terms>
    </bc594c06ad0844898f20a52c24198475>
    <_Publisher xmlns="http://schemas.microsoft.com/sharepoint/v3/fields">The Scottish Parliament</_Publisher>
    <CategoryDescription xmlns="http://schemas.microsoft.com/sharepoint.v3" xsi:nil="true"/>
    <m233fa42ddda444a97ecfbe326b55e92 xmlns="21141c76-a131-4377-97a3-508a419862f1">
      <Terms xmlns="http://schemas.microsoft.com/office/infopath/2007/PartnerControls"/>
    </m233fa42ddda444a97ecfbe326b55e92>
    <TaxCatchAll xmlns="21141c76-a131-4377-97a3-508a419862f1">
      <Value>2</Value>
      <Value>1</Value>
    </TaxCatchAll>
    <f12c4e522cb8463cafd748d94105ec43 xmlns="21141c76-a131-4377-97a3-508a419862f1">
      <Terms xmlns="http://schemas.microsoft.com/office/infopath/2007/PartnerControls"/>
    </f12c4e522cb8463cafd748d94105ec43>
    <wic_System_Copyright xmlns="http://schemas.microsoft.com/sharepoint/v3/fields">© Parliamentary copyright. The Scottish Parliamentary Corporate Body</wic_System_Copyright>
    <p63ddc83d83a46ac9835e8fd9c641db3 xmlns="21141c76-a131-4377-97a3-508a41986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8f5ff656-5a7e-462f-b6ae-4a4400758434</TermId>
        </TermInfo>
      </Terms>
    </p63ddc83d83a46ac9835e8fd9c641db3>
    <Original_x0020_modified xmlns="21141c76-a131-4377-97a3-508a419862f1" xsi:nil="true"/>
    <Original_x0020_created xmlns="21141c76-a131-4377-97a3-508a419862f1" xsi:nil="true"/>
    <Original_x0020_author xmlns="21141c76-a131-4377-97a3-508a419862f1" xsi:nil="true"/>
  </documentManagement>
</p:properties>
</file>

<file path=customXml/itemProps1.xml><?xml version="1.0" encoding="utf-8"?>
<ds:datastoreItem xmlns:ds="http://schemas.openxmlformats.org/officeDocument/2006/customXml" ds:itemID="{D02ECC35-FC82-4568-A79C-1B80FD096FE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F178FE2-3E03-49EB-A359-B4B701E54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E46FD-9E55-423E-A4E6-D93DF1B3E42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CD527A8-0B29-46BF-9093-2DB95EF21B6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08B7AF4-293C-4F3B-9152-325CE08A84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.v3"/>
    <ds:schemaRef ds:uri="21141c76-a131-4377-97a3-508a419862f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93FD1938-3247-4E22-8E2F-015C159A78EB}">
  <ds:schemaRefs>
    <ds:schemaRef ds:uri="http://purl.org/dc/terms/"/>
    <ds:schemaRef ds:uri="http://purl.org/dc/dcmitype/"/>
    <ds:schemaRef ds:uri="http://schemas.microsoft.com/sharepoint/v3/fields"/>
    <ds:schemaRef ds:uri="http://schemas.microsoft.com/office/2006/documentManagement/types"/>
    <ds:schemaRef ds:uri="21141c76-a131-4377-97a3-508a419862f1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.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Contents</vt:lpstr>
      <vt:lpstr>TME, Resource, Capital and AME</vt:lpstr>
      <vt:lpstr>Level 2 2013-14 to 2020-21 cash</vt:lpstr>
      <vt:lpstr>Level 2 2013-14 to 2020-21 real</vt:lpstr>
      <vt:lpstr>Level 3 ranked by change</vt:lpstr>
      <vt:lpstr>Deflators</vt:lpstr>
      <vt:lpstr>Contents!Print_Area</vt:lpstr>
      <vt:lpstr>'Level 2 2013-14 to 2020-21 cash'!Print_Area</vt:lpstr>
      <vt:lpstr>'Level 2 2013-14 to 2020-21 real'!Print_Area</vt:lpstr>
      <vt:lpstr>'Level 3 ranked by change'!T5_Culture___External_Affairs</vt:lpstr>
      <vt:lpstr>'Level 3 ranked by change'!T5_Education___Lifelong_Learning</vt:lpstr>
      <vt:lpstr>'Level 3 ranked by change'!T5_Finance__Employment___Sustainable_Growth</vt:lpstr>
      <vt:lpstr>'Level 3 ranked by change'!T5_Justice</vt:lpstr>
      <vt:lpstr>'Level 3 ranked by change'!T5_Rural_Affairs_and_the_Environment</vt:lpstr>
      <vt:lpstr>'Level 3 ranked by change'!T5_Total_Administration</vt:lpstr>
      <vt:lpstr>'Level 3 ranked by change'!T5_Total_Crown_Office___Procurator_Fiscal</vt:lpstr>
      <vt:lpstr>'Level 3 ranked by change'!T5_Total_Local_Government</vt:lpstr>
      <vt:lpstr>'Level 3 ranked by change'!T5_Total_Scottish_Parliament___Audit</vt:lpstr>
      <vt:lpstr>Table_1__Departmental_Expenditure_Limits_Cash_Terms</vt:lpstr>
      <vt:lpstr>Table_1__Total_Managed_Expenditure_Cash_Terms</vt:lpstr>
      <vt:lpstr>Table_2__Departmental_Expenditure_Limits_Real_Terms__2012_13_prices</vt:lpstr>
      <vt:lpstr>Table_2__Total_Managed_Expenditure_Real_Terms__2013_14_prices</vt:lpstr>
      <vt:lpstr>Table_3__Annually_Managed_Expenditure_Cash_Terms</vt:lpstr>
      <vt:lpstr>Table_3__Departmental_Expenditure_Limits_Cash_Terms</vt:lpstr>
      <vt:lpstr>Table_4__Annually_Managed_Expenditure_Real_Terms___2012_13_prices</vt:lpstr>
      <vt:lpstr>Table_4__Departmental_Expenditure_Limits_Real_Terms__2013_14_prices</vt:lpstr>
      <vt:lpstr>Table_5__Annually_Managed_Expenditure_Cash_Terms</vt:lpstr>
      <vt:lpstr>'Level 3 ranked by change'!Table_5__Departmental_Expenditure_Limits__Capital_Resource_Split</vt:lpstr>
      <vt:lpstr>Table_6__Annually_Managed_Expenditure_Real_Terms__2013_14_prices</vt:lpstr>
      <vt:lpstr>'Level 3 ranked by change'!Table_6__Comparison_2002_03_to_2014_15_Cash_Terms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Aiton A (Andrew)</dc:creator>
  <cp:lastModifiedBy>Aiton A (Andrew)</cp:lastModifiedBy>
  <dcterms:created xsi:type="dcterms:W3CDTF">2013-08-30T14:09:52Z</dcterms:created>
  <dcterms:modified xsi:type="dcterms:W3CDTF">2021-12-10T16:51:12Z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Aiton A (Andrew)</vt:lpwstr>
  </property>
  <property fmtid="{D5CDD505-2E9C-101B-9397-08002B2CF9AE}" pid="3" name="display_urn:schemas-microsoft-com:office:office#Author">
    <vt:lpwstr>BUILTIN\administrators</vt:lpwstr>
  </property>
  <property fmtid="{D5CDD505-2E9C-101B-9397-08002B2CF9AE}" pid="4" name="ContentTypeId">
    <vt:lpwstr>0x010100632D0FD7D2EC4A41966F9B23650F68500400E5675765DCE8D843BC94C5B5BC34D7DA</vt:lpwstr>
  </property>
  <property fmtid="{D5CDD505-2E9C-101B-9397-08002B2CF9AE}" pid="5" name="Document_x0020_type">
    <vt:lpwstr/>
  </property>
  <property fmtid="{D5CDD505-2E9C-101B-9397-08002B2CF9AE}" pid="6" name="_cx_NationalCaveats">
    <vt:lpwstr/>
  </property>
  <property fmtid="{D5CDD505-2E9C-101B-9397-08002B2CF9AE}" pid="7" name="_cx_SecurityMarkings">
    <vt:lpwstr>2;#Not Protectively Marked|59351c5f-b7fd-4a97-8559-c38b9b573e6f</vt:lpwstr>
  </property>
  <property fmtid="{D5CDD505-2E9C-101B-9397-08002B2CF9AE}" pid="8" name="Language1">
    <vt:lpwstr>1;#English|8f5ff656-5a7e-462f-b6ae-4a4400758434</vt:lpwstr>
  </property>
  <property fmtid="{D5CDD505-2E9C-101B-9397-08002B2CF9AE}" pid="9" name="Document type">
    <vt:lpwstr/>
  </property>
  <property fmtid="{D5CDD505-2E9C-101B-9397-08002B2CF9AE}" pid="10" name="Disposal trigger2">
    <vt:lpwstr/>
  </property>
  <property fmtid="{D5CDD505-2E9C-101B-9397-08002B2CF9AE}" pid="11" name="Disposal authorised by">
    <vt:lpwstr/>
  </property>
  <property fmtid="{D5CDD505-2E9C-101B-9397-08002B2CF9AE}" pid="12" name="Disposal comment">
    <vt:lpwstr/>
  </property>
  <property fmtid="{D5CDD505-2E9C-101B-9397-08002B2CF9AE}" pid="13" name="Disposal reviewer details">
    <vt:lpwstr/>
  </property>
  <property fmtid="{D5CDD505-2E9C-101B-9397-08002B2CF9AE}" pid="14" name="Date of last review">
    <vt:lpwstr/>
  </property>
  <property fmtid="{D5CDD505-2E9C-101B-9397-08002B2CF9AE}" pid="15" name="Disposal date">
    <vt:lpwstr/>
  </property>
  <property fmtid="{D5CDD505-2E9C-101B-9397-08002B2CF9AE}" pid="16" name="Retention period">
    <vt:lpwstr/>
  </property>
  <property fmtid="{D5CDD505-2E9C-101B-9397-08002B2CF9AE}" pid="17" name="Disposal action">
    <vt:lpwstr/>
  </property>
  <property fmtid="{D5CDD505-2E9C-101B-9397-08002B2CF9AE}" pid="18" name="Retention schedule ID">
    <vt:lpwstr/>
  </property>
  <property fmtid="{D5CDD505-2E9C-101B-9397-08002B2CF9AE}" pid="19" name="Disposal review details">
    <vt:lpwstr/>
  </property>
  <property fmtid="{D5CDD505-2E9C-101B-9397-08002B2CF9AE}" pid="20" name="_dlc_ExpireDate">
    <vt:filetime>2023-12-10T16:51:15Z</vt:filetime>
  </property>
  <property fmtid="{D5CDD505-2E9C-101B-9397-08002B2CF9AE}" pid="21" name="ItemRetentionFormula">
    <vt:lpwstr>&lt;formula id="Microsoft.Office.RecordsManagement.PolicyFeatures.Expiration.Formula.BuiltIn"&gt;&lt;number&gt;24&lt;/number&gt;&lt;property&gt;Modified&lt;/property&gt;&lt;propertyId&gt;28cf69c5-fa48-462a-b5cd-27b6f9d2bd5f&lt;/propertyId&gt;&lt;period&gt;months&lt;/period&gt;&lt;/formula&gt;</vt:lpwstr>
  </property>
  <property fmtid="{D5CDD505-2E9C-101B-9397-08002B2CF9AE}" pid="22" name="_dlc_policyId">
    <vt:lpwstr>/documents</vt:lpwstr>
  </property>
</Properties>
</file>