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805093\Desktop\"/>
    </mc:Choice>
  </mc:AlternateContent>
  <xr:revisionPtr revIDLastSave="0" documentId="8_{230B27D3-9077-4ADB-BA40-C9320989B761}" xr6:coauthVersionLast="47" xr6:coauthVersionMax="47" xr10:uidLastSave="{00000000-0000-0000-0000-000000000000}"/>
  <bookViews>
    <workbookView xWindow="-110" yWindow="-110" windowWidth="19420" windowHeight="10420" tabRatio="845" xr2:uid="{00000000-000D-0000-FFFF-FFFF00000000}"/>
  </bookViews>
  <sheets>
    <sheet name="Contents" sheetId="3" r:id="rId1"/>
    <sheet name="TME, Resource, Capital and AME" sheetId="1" r:id="rId2"/>
    <sheet name="Level 2 2014-15 to 2022-23 cash" sheetId="5" r:id="rId3"/>
    <sheet name="Level 2 2014-15 to 2022-23 real" sheetId="6" r:id="rId4"/>
    <sheet name="Level 3 ranked by change" sheetId="9" r:id="rId5"/>
    <sheet name="Deflators" sheetId="13" state="hidden" r:id="rId6"/>
  </sheets>
  <definedNames>
    <definedName name="_xlnm.Print_Area" localSheetId="0">Contents!$A$1:$B$13</definedName>
    <definedName name="_xlnm.Print_Area" localSheetId="2">'Level 2 2014-15 to 2022-23 cash'!$B$1:$G$43</definedName>
    <definedName name="_xlnm.Print_Area" localSheetId="3">'Level 2 2014-15 to 2022-23 real'!$B$1:$G$92</definedName>
    <definedName name="T5_Culture___External_Affairs" localSheetId="2">'Level 2 2014-15 to 2022-23 cash'!#REF!</definedName>
    <definedName name="T5_Culture___External_Affairs" localSheetId="3">'Level 2 2014-15 to 2022-23 real'!#REF!</definedName>
    <definedName name="T5_Culture___External_Affairs" localSheetId="4">'Level 3 ranked by change'!$A$61</definedName>
    <definedName name="T5_Culture___External_Affairs">#REF!</definedName>
    <definedName name="T5_Education___Lifelong_Learning" localSheetId="2">'Level 2 2014-15 to 2022-23 cash'!#REF!</definedName>
    <definedName name="T5_Education___Lifelong_Learning" localSheetId="3">'Level 2 2014-15 to 2022-23 real'!#REF!</definedName>
    <definedName name="T5_Education___Lifelong_Learning" localSheetId="4">'Level 3 ranked by change'!$A$25</definedName>
    <definedName name="T5_Education___Lifelong_Learning">#REF!</definedName>
    <definedName name="T5_Finance__Employment___Sustainable_Growth" localSheetId="2">'Level 2 2014-15 to 2022-23 cash'!#REF!</definedName>
    <definedName name="T5_Finance__Employment___Sustainable_Growth" localSheetId="3">'Level 2 2014-15 to 2022-23 real'!#REF!</definedName>
    <definedName name="T5_Finance__Employment___Sustainable_Growth" localSheetId="4">'Level 3 ranked by change'!$A$14</definedName>
    <definedName name="T5_Finance__Employment___Sustainable_Growth">#REF!</definedName>
    <definedName name="T5_Health___Wellbeing" localSheetId="2">'Level 2 2014-15 to 2022-23 cash'!#REF!</definedName>
    <definedName name="T5_Health___Wellbeing" localSheetId="3">'Level 2 2014-15 to 2022-23 real'!#REF!</definedName>
    <definedName name="T5_Health___Wellbeing" localSheetId="4">'Level 3 ranked by change'!#REF!</definedName>
    <definedName name="T5_Health___Wellbeing">#REF!</definedName>
    <definedName name="T5_Infrastructure__Investment___Cities" localSheetId="2">'Level 2 2014-15 to 2022-23 cash'!#REF!</definedName>
    <definedName name="T5_Infrastructure__Investment___Cities" localSheetId="3">'Level 2 2014-15 to 2022-23 real'!#REF!</definedName>
    <definedName name="T5_Infrastructure__Investment___Cities" localSheetId="4">'Level 3 ranked by change'!#REF!</definedName>
    <definedName name="T5_Infrastructure__Investment___Cities">#REF!</definedName>
    <definedName name="T5_Justice" localSheetId="2">'Level 2 2014-15 to 2022-23 cash'!#REF!</definedName>
    <definedName name="T5_Justice" localSheetId="3">'Level 2 2014-15 to 2022-23 real'!#REF!</definedName>
    <definedName name="T5_Justice" localSheetId="4">'Level 3 ranked by change'!$A$33</definedName>
    <definedName name="T5_Justice">#REF!</definedName>
    <definedName name="T5_Rural_Affairs_and_the_Environment" localSheetId="2">'Level 2 2014-15 to 2022-23 cash'!#REF!</definedName>
    <definedName name="T5_Rural_Affairs_and_the_Environment" localSheetId="3">'Level 2 2014-15 to 2022-23 real'!#REF!</definedName>
    <definedName name="T5_Rural_Affairs_and_the_Environment" localSheetId="4">'Level 3 ranked by change'!$A$50</definedName>
    <definedName name="T5_Rural_Affairs_and_the_Environment">#REF!</definedName>
    <definedName name="T5_Total_Administration" localSheetId="2">'Level 2 2014-15 to 2022-23 cash'!#REF!</definedName>
    <definedName name="T5_Total_Administration" localSheetId="3">'Level 2 2014-15 to 2022-23 real'!#REF!</definedName>
    <definedName name="T5_Total_Administration" localSheetId="4">'Level 3 ranked by change'!$A$73</definedName>
    <definedName name="T5_Total_Administration">#REF!</definedName>
    <definedName name="T5_Total_Crown_Office___Procurator_Fiscal" localSheetId="2">'Level 2 2014-15 to 2022-23 cash'!#REF!</definedName>
    <definedName name="T5_Total_Crown_Office___Procurator_Fiscal" localSheetId="3">'Level 2 2014-15 to 2022-23 real'!#REF!</definedName>
    <definedName name="T5_Total_Crown_Office___Procurator_Fiscal" localSheetId="4">'Level 3 ranked by change'!$A$75</definedName>
    <definedName name="T5_Total_Crown_Office___Procurator_Fiscal">#REF!</definedName>
    <definedName name="T5_Total_Local_Government" localSheetId="2">'Level 2 2014-15 to 2022-23 cash'!#REF!</definedName>
    <definedName name="T5_Total_Local_Government" localSheetId="3">'Level 2 2014-15 to 2022-23 real'!#REF!</definedName>
    <definedName name="T5_Total_Local_Government" localSheetId="4">'Level 3 ranked by change'!$A$77</definedName>
    <definedName name="T5_Total_Local_Government">#REF!</definedName>
    <definedName name="T5_Total_Scottish_Parliament___Audit" localSheetId="2">'Level 2 2014-15 to 2022-23 cash'!#REF!</definedName>
    <definedName name="T5_Total_Scottish_Parliament___Audit" localSheetId="3">'Level 2 2014-15 to 2022-23 real'!#REF!</definedName>
    <definedName name="T5_Total_Scottish_Parliament___Audit" localSheetId="4">'Level 3 ranked by change'!$A$79</definedName>
    <definedName name="T5_Total_Scottish_Parliament___Audit">#REF!</definedName>
    <definedName name="Table_1__Departmental_Expenditure_Limits_Cash_Terms">'TME, Resource, Capital and AME'!$A$29</definedName>
    <definedName name="Table_1__Total_Managed_Expenditure_Cash_Terms">'TME, Resource, Capital and AME'!$A$3</definedName>
    <definedName name="Table_10__Estimated_payments_under_PPP_Contracts_Real_Terms__2012_13_Prices">#REF!</definedName>
    <definedName name="Table_11__Estimated_payments_under_PPP_Contracts_Cash_Terms">#REF!</definedName>
    <definedName name="Table_12__Estimated_payments_under_PPP_Contracts_Real_Terms__2013_14_Prices">#REF!</definedName>
    <definedName name="Table_2__Departmental_Expenditure_Limits_Real_Terms__2012_13_prices">'TME, Resource, Capital and AME'!$A$42</definedName>
    <definedName name="Table_2__Total_Managed_Expenditure_Real_Terms__2013_14_prices">'TME, Resource, Capital and AME'!$A$16</definedName>
    <definedName name="Table_3__Annually_Managed_Expenditure_Cash_Terms">'TME, Resource, Capital and AME'!$A$107</definedName>
    <definedName name="Table_3__Departmental_Expenditure_Limits_Cash_Terms">'TME, Resource, Capital and AME'!$A$29</definedName>
    <definedName name="Table_4__Annually_Managed_Expenditure_Real_Terms___2012_13_prices">'TME, Resource, Capital and AME'!$A$120</definedName>
    <definedName name="Table_4__Departmental_Expenditure_Limits_Real_Terms__2013_14_prices">'TME, Resource, Capital and AME'!$A$42</definedName>
    <definedName name="Table_5__Annually_Managed_Expenditure_Cash_Terms">'TME, Resource, Capital and AME'!$A$107</definedName>
    <definedName name="Table_5__Departmental_Expenditure_Limits__Capital_Resource_Split" localSheetId="2">'Level 2 2014-15 to 2022-23 cash'!#REF!</definedName>
    <definedName name="Table_5__Departmental_Expenditure_Limits__Capital_Resource_Split" localSheetId="3">'Level 2 2014-15 to 2022-23 real'!#REF!</definedName>
    <definedName name="Table_5__Departmental_Expenditure_Limits__Capital_Resource_Split" localSheetId="4">'Level 3 ranked by change'!$A$3</definedName>
    <definedName name="Table_5__Departmental_Expenditure_Limits__Capital_Resource_Split">#REF!</definedName>
    <definedName name="Table_6__Annually_Managed_Expenditure_Real_Terms__2013_14_prices">'TME, Resource, Capital and AME'!$A$120</definedName>
    <definedName name="Table_6__Comparison_2002_03_to_2014_15_Cash_Terms" localSheetId="3">'Level 2 2014-15 to 2022-23 real'!#REF!</definedName>
    <definedName name="Table_6__Comparison_2002_03_to_2014_15_Cash_Terms" localSheetId="4">'Level 3 ranked by change'!$A$3</definedName>
    <definedName name="Table_6__Comparison_2002_03_to_2014_15_Cash_Terms">'Level 2 2014-15 to 2022-23 cash'!#REF!</definedName>
    <definedName name="Table_9__Estimated_payments_under_PPP_Contracts_Cash_Terms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7" i="1" l="1"/>
  <c r="D28" i="1"/>
  <c r="C28" i="1"/>
  <c r="D15" i="1"/>
  <c r="K5" i="6"/>
  <c r="E8" i="9"/>
  <c r="E9" i="9"/>
  <c r="E10" i="9"/>
  <c r="E11" i="9"/>
  <c r="E12" i="9"/>
  <c r="E13" i="9"/>
  <c r="E14" i="9"/>
  <c r="E16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E184" i="9"/>
  <c r="E185" i="9"/>
  <c r="E186" i="9"/>
  <c r="E187" i="9"/>
  <c r="E188" i="9"/>
  <c r="E189" i="9"/>
  <c r="E190" i="9"/>
  <c r="E191" i="9"/>
  <c r="E192" i="9"/>
  <c r="E193" i="9"/>
  <c r="E194" i="9"/>
  <c r="E195" i="9"/>
  <c r="E196" i="9"/>
  <c r="E197" i="9"/>
  <c r="E198" i="9"/>
  <c r="E199" i="9"/>
  <c r="E200" i="9"/>
  <c r="E201" i="9"/>
  <c r="E202" i="9"/>
  <c r="E203" i="9"/>
  <c r="E204" i="9"/>
  <c r="E205" i="9"/>
  <c r="E206" i="9"/>
  <c r="E207" i="9"/>
  <c r="E208" i="9"/>
  <c r="E209" i="9"/>
  <c r="E210" i="9"/>
  <c r="E211" i="9"/>
  <c r="E212" i="9"/>
  <c r="E213" i="9"/>
  <c r="E214" i="9"/>
  <c r="E215" i="9"/>
  <c r="E216" i="9"/>
  <c r="E217" i="9"/>
  <c r="E218" i="9"/>
  <c r="E219" i="9"/>
  <c r="E220" i="9"/>
  <c r="E221" i="9"/>
  <c r="E222" i="9"/>
  <c r="E223" i="9"/>
  <c r="E224" i="9"/>
  <c r="E225" i="9"/>
  <c r="E226" i="9"/>
  <c r="E227" i="9"/>
  <c r="E228" i="9"/>
  <c r="E229" i="9"/>
  <c r="E230" i="9"/>
  <c r="E231" i="9"/>
  <c r="E232" i="9"/>
  <c r="E233" i="9"/>
  <c r="E234" i="9"/>
  <c r="E235" i="9"/>
  <c r="E236" i="9"/>
  <c r="E237" i="9"/>
  <c r="E238" i="9"/>
  <c r="E239" i="9"/>
  <c r="E240" i="9"/>
  <c r="E241" i="9"/>
  <c r="E242" i="9"/>
  <c r="E243" i="9"/>
  <c r="E244" i="9"/>
  <c r="E245" i="9"/>
  <c r="E246" i="9"/>
  <c r="E247" i="9"/>
  <c r="E248" i="9"/>
  <c r="E249" i="9"/>
  <c r="E250" i="9"/>
  <c r="E251" i="9"/>
  <c r="E252" i="9"/>
  <c r="E253" i="9"/>
  <c r="E254" i="9"/>
  <c r="E255" i="9"/>
  <c r="E256" i="9"/>
  <c r="E257" i="9"/>
  <c r="E258" i="9"/>
  <c r="E259" i="9"/>
  <c r="E260" i="9"/>
  <c r="E261" i="9"/>
  <c r="E262" i="9"/>
  <c r="E263" i="9"/>
  <c r="E264" i="9"/>
  <c r="E265" i="9"/>
  <c r="E266" i="9"/>
  <c r="E267" i="9"/>
  <c r="E268" i="9"/>
  <c r="E269" i="9"/>
  <c r="E270" i="9"/>
  <c r="E271" i="9"/>
  <c r="E272" i="9"/>
  <c r="E273" i="9"/>
  <c r="E274" i="9"/>
  <c r="E275" i="9"/>
  <c r="E276" i="9"/>
  <c r="E277" i="9"/>
  <c r="E278" i="9"/>
  <c r="E279" i="9"/>
  <c r="E280" i="9"/>
  <c r="E281" i="9"/>
  <c r="E282" i="9"/>
  <c r="E283" i="9"/>
  <c r="E284" i="9"/>
  <c r="E285" i="9"/>
  <c r="E286" i="9"/>
  <c r="E287" i="9"/>
  <c r="E7" i="9"/>
  <c r="C6" i="6"/>
  <c r="D6" i="6"/>
  <c r="E6" i="6"/>
  <c r="F6" i="6"/>
  <c r="G6" i="6"/>
  <c r="H6" i="6"/>
  <c r="I6" i="6"/>
  <c r="J6" i="6"/>
  <c r="K6" i="6"/>
  <c r="C7" i="6"/>
  <c r="D7" i="6"/>
  <c r="E7" i="6"/>
  <c r="F7" i="6"/>
  <c r="G7" i="6"/>
  <c r="H7" i="6"/>
  <c r="I7" i="6"/>
  <c r="J7" i="6"/>
  <c r="K7" i="6"/>
  <c r="C8" i="6"/>
  <c r="D8" i="6"/>
  <c r="E8" i="6"/>
  <c r="F8" i="6"/>
  <c r="G8" i="6"/>
  <c r="H8" i="6"/>
  <c r="I8" i="6"/>
  <c r="J8" i="6"/>
  <c r="K8" i="6"/>
  <c r="C9" i="6"/>
  <c r="D9" i="6"/>
  <c r="E9" i="6"/>
  <c r="F9" i="6"/>
  <c r="G9" i="6"/>
  <c r="H9" i="6"/>
  <c r="I9" i="6"/>
  <c r="J9" i="6"/>
  <c r="K9" i="6"/>
  <c r="C10" i="6"/>
  <c r="D10" i="6"/>
  <c r="E10" i="6"/>
  <c r="F10" i="6"/>
  <c r="G10" i="6"/>
  <c r="H10" i="6"/>
  <c r="I10" i="6"/>
  <c r="J10" i="6"/>
  <c r="K10" i="6"/>
  <c r="C11" i="6"/>
  <c r="D11" i="6"/>
  <c r="E11" i="6"/>
  <c r="F11" i="6"/>
  <c r="G11" i="6"/>
  <c r="H11" i="6"/>
  <c r="I11" i="6"/>
  <c r="J11" i="6"/>
  <c r="K11" i="6"/>
  <c r="C12" i="6"/>
  <c r="D12" i="6"/>
  <c r="E12" i="6"/>
  <c r="F12" i="6"/>
  <c r="G12" i="6"/>
  <c r="H12" i="6"/>
  <c r="I12" i="6"/>
  <c r="J12" i="6"/>
  <c r="K12" i="6"/>
  <c r="C13" i="6"/>
  <c r="D13" i="6"/>
  <c r="E13" i="6"/>
  <c r="F13" i="6"/>
  <c r="G13" i="6"/>
  <c r="H13" i="6"/>
  <c r="I13" i="6"/>
  <c r="J13" i="6"/>
  <c r="K13" i="6"/>
  <c r="C14" i="6"/>
  <c r="D14" i="6"/>
  <c r="E14" i="6"/>
  <c r="F14" i="6"/>
  <c r="G14" i="6"/>
  <c r="H14" i="6"/>
  <c r="I14" i="6"/>
  <c r="J14" i="6"/>
  <c r="K14" i="6"/>
  <c r="C15" i="6"/>
  <c r="D15" i="6"/>
  <c r="E15" i="6"/>
  <c r="F15" i="6"/>
  <c r="G15" i="6"/>
  <c r="H15" i="6"/>
  <c r="I15" i="6"/>
  <c r="J15" i="6"/>
  <c r="K15" i="6"/>
  <c r="C16" i="6"/>
  <c r="D16" i="6"/>
  <c r="E16" i="6"/>
  <c r="F16" i="6"/>
  <c r="G16" i="6"/>
  <c r="H16" i="6"/>
  <c r="I16" i="6"/>
  <c r="J16" i="6"/>
  <c r="K16" i="6"/>
  <c r="C17" i="6"/>
  <c r="D17" i="6"/>
  <c r="E17" i="6"/>
  <c r="F17" i="6"/>
  <c r="G17" i="6"/>
  <c r="H17" i="6"/>
  <c r="I17" i="6"/>
  <c r="J17" i="6"/>
  <c r="K17" i="6"/>
  <c r="C18" i="6"/>
  <c r="D18" i="6"/>
  <c r="E18" i="6"/>
  <c r="F18" i="6"/>
  <c r="G18" i="6"/>
  <c r="H18" i="6"/>
  <c r="I18" i="6"/>
  <c r="J18" i="6"/>
  <c r="K18" i="6"/>
  <c r="C19" i="6"/>
  <c r="D19" i="6"/>
  <c r="E19" i="6"/>
  <c r="F19" i="6"/>
  <c r="G19" i="6"/>
  <c r="H19" i="6"/>
  <c r="I19" i="6"/>
  <c r="J19" i="6"/>
  <c r="K19" i="6"/>
  <c r="C20" i="6"/>
  <c r="D20" i="6"/>
  <c r="E20" i="6"/>
  <c r="F20" i="6"/>
  <c r="G20" i="6"/>
  <c r="H20" i="6"/>
  <c r="I20" i="6"/>
  <c r="J20" i="6"/>
  <c r="K20" i="6"/>
  <c r="C21" i="6"/>
  <c r="D21" i="6"/>
  <c r="E21" i="6"/>
  <c r="F21" i="6"/>
  <c r="G21" i="6"/>
  <c r="H21" i="6"/>
  <c r="I21" i="6"/>
  <c r="J21" i="6"/>
  <c r="K21" i="6"/>
  <c r="C22" i="6"/>
  <c r="D22" i="6"/>
  <c r="E22" i="6"/>
  <c r="F22" i="6"/>
  <c r="G22" i="6"/>
  <c r="H22" i="6"/>
  <c r="I22" i="6"/>
  <c r="J22" i="6"/>
  <c r="K22" i="6"/>
  <c r="C23" i="6"/>
  <c r="D23" i="6"/>
  <c r="E23" i="6"/>
  <c r="F23" i="6"/>
  <c r="G23" i="6"/>
  <c r="H23" i="6"/>
  <c r="I23" i="6"/>
  <c r="J23" i="6"/>
  <c r="K23" i="6"/>
  <c r="C24" i="6"/>
  <c r="D24" i="6"/>
  <c r="E24" i="6"/>
  <c r="F24" i="6"/>
  <c r="G24" i="6"/>
  <c r="H24" i="6"/>
  <c r="I24" i="6"/>
  <c r="J24" i="6"/>
  <c r="K24" i="6"/>
  <c r="C25" i="6"/>
  <c r="D25" i="6"/>
  <c r="E25" i="6"/>
  <c r="F25" i="6"/>
  <c r="G25" i="6"/>
  <c r="H25" i="6"/>
  <c r="I25" i="6"/>
  <c r="J25" i="6"/>
  <c r="K25" i="6"/>
  <c r="C26" i="6"/>
  <c r="D26" i="6"/>
  <c r="E26" i="6"/>
  <c r="F26" i="6"/>
  <c r="G26" i="6"/>
  <c r="H26" i="6"/>
  <c r="I26" i="6"/>
  <c r="J26" i="6"/>
  <c r="K26" i="6"/>
  <c r="C27" i="6"/>
  <c r="D27" i="6"/>
  <c r="E27" i="6"/>
  <c r="F27" i="6"/>
  <c r="G27" i="6"/>
  <c r="H27" i="6"/>
  <c r="I27" i="6"/>
  <c r="J27" i="6"/>
  <c r="K27" i="6"/>
  <c r="C28" i="6"/>
  <c r="D28" i="6"/>
  <c r="E28" i="6"/>
  <c r="F28" i="6"/>
  <c r="G28" i="6"/>
  <c r="H28" i="6"/>
  <c r="I28" i="6"/>
  <c r="J28" i="6"/>
  <c r="K28" i="6"/>
  <c r="C29" i="6"/>
  <c r="D29" i="6"/>
  <c r="E29" i="6"/>
  <c r="F29" i="6"/>
  <c r="G29" i="6"/>
  <c r="H29" i="6"/>
  <c r="I29" i="6"/>
  <c r="J29" i="6"/>
  <c r="K29" i="6"/>
  <c r="C30" i="6"/>
  <c r="D30" i="6"/>
  <c r="E30" i="6"/>
  <c r="F30" i="6"/>
  <c r="G30" i="6"/>
  <c r="H30" i="6"/>
  <c r="I30" i="6"/>
  <c r="J30" i="6"/>
  <c r="K30" i="6"/>
  <c r="C31" i="6"/>
  <c r="D31" i="6"/>
  <c r="E31" i="6"/>
  <c r="F31" i="6"/>
  <c r="G31" i="6"/>
  <c r="H31" i="6"/>
  <c r="I31" i="6"/>
  <c r="J31" i="6"/>
  <c r="K31" i="6"/>
  <c r="C32" i="6"/>
  <c r="D32" i="6"/>
  <c r="E32" i="6"/>
  <c r="F32" i="6"/>
  <c r="G32" i="6"/>
  <c r="H32" i="6"/>
  <c r="I32" i="6"/>
  <c r="J32" i="6"/>
  <c r="K32" i="6"/>
  <c r="C33" i="6"/>
  <c r="D33" i="6"/>
  <c r="E33" i="6"/>
  <c r="F33" i="6"/>
  <c r="G33" i="6"/>
  <c r="H33" i="6"/>
  <c r="I33" i="6"/>
  <c r="J33" i="6"/>
  <c r="K33" i="6"/>
  <c r="C34" i="6"/>
  <c r="D34" i="6"/>
  <c r="E34" i="6"/>
  <c r="F34" i="6"/>
  <c r="G34" i="6"/>
  <c r="H34" i="6"/>
  <c r="I34" i="6"/>
  <c r="J34" i="6"/>
  <c r="K34" i="6"/>
  <c r="C35" i="6"/>
  <c r="D35" i="6"/>
  <c r="E35" i="6"/>
  <c r="F35" i="6"/>
  <c r="G35" i="6"/>
  <c r="H35" i="6"/>
  <c r="I35" i="6"/>
  <c r="J35" i="6"/>
  <c r="K35" i="6"/>
  <c r="C36" i="6"/>
  <c r="D36" i="6"/>
  <c r="E36" i="6"/>
  <c r="F36" i="6"/>
  <c r="G36" i="6"/>
  <c r="H36" i="6"/>
  <c r="I36" i="6"/>
  <c r="J36" i="6"/>
  <c r="K36" i="6"/>
  <c r="C37" i="6"/>
  <c r="D37" i="6"/>
  <c r="E37" i="6"/>
  <c r="F37" i="6"/>
  <c r="G37" i="6"/>
  <c r="H37" i="6"/>
  <c r="I37" i="6"/>
  <c r="J37" i="6"/>
  <c r="K37" i="6"/>
  <c r="C38" i="6"/>
  <c r="D38" i="6"/>
  <c r="E38" i="6"/>
  <c r="F38" i="6"/>
  <c r="G38" i="6"/>
  <c r="H38" i="6"/>
  <c r="I38" i="6"/>
  <c r="J38" i="6"/>
  <c r="K38" i="6"/>
  <c r="C39" i="6"/>
  <c r="D39" i="6"/>
  <c r="E39" i="6"/>
  <c r="F39" i="6"/>
  <c r="G39" i="6"/>
  <c r="H39" i="6"/>
  <c r="I39" i="6"/>
  <c r="J39" i="6"/>
  <c r="K39" i="6"/>
  <c r="C40" i="6"/>
  <c r="D40" i="6"/>
  <c r="E40" i="6"/>
  <c r="F40" i="6"/>
  <c r="G40" i="6"/>
  <c r="H40" i="6"/>
  <c r="I40" i="6"/>
  <c r="J40" i="6"/>
  <c r="K40" i="6"/>
  <c r="C41" i="6"/>
  <c r="D41" i="6"/>
  <c r="E41" i="6"/>
  <c r="F41" i="6"/>
  <c r="G41" i="6"/>
  <c r="H41" i="6"/>
  <c r="I41" i="6"/>
  <c r="J41" i="6"/>
  <c r="K41" i="6"/>
  <c r="C42" i="6"/>
  <c r="D42" i="6"/>
  <c r="E42" i="6"/>
  <c r="F42" i="6"/>
  <c r="G42" i="6"/>
  <c r="H42" i="6"/>
  <c r="I42" i="6"/>
  <c r="J42" i="6"/>
  <c r="K42" i="6"/>
  <c r="C43" i="6"/>
  <c r="D43" i="6"/>
  <c r="E43" i="6"/>
  <c r="F43" i="6"/>
  <c r="G43" i="6"/>
  <c r="H43" i="6"/>
  <c r="I43" i="6"/>
  <c r="J43" i="6"/>
  <c r="K43" i="6"/>
  <c r="C44" i="6"/>
  <c r="D44" i="6"/>
  <c r="E44" i="6"/>
  <c r="F44" i="6"/>
  <c r="G44" i="6"/>
  <c r="H44" i="6"/>
  <c r="I44" i="6"/>
  <c r="J44" i="6"/>
  <c r="K44" i="6"/>
  <c r="C45" i="6"/>
  <c r="D45" i="6"/>
  <c r="E45" i="6"/>
  <c r="F45" i="6"/>
  <c r="G45" i="6"/>
  <c r="H45" i="6"/>
  <c r="I45" i="6"/>
  <c r="J45" i="6"/>
  <c r="K45" i="6"/>
  <c r="C46" i="6"/>
  <c r="D46" i="6"/>
  <c r="E46" i="6"/>
  <c r="F46" i="6"/>
  <c r="G46" i="6"/>
  <c r="H46" i="6"/>
  <c r="I46" i="6"/>
  <c r="J46" i="6"/>
  <c r="K46" i="6"/>
  <c r="C47" i="6"/>
  <c r="D47" i="6"/>
  <c r="E47" i="6"/>
  <c r="F47" i="6"/>
  <c r="G47" i="6"/>
  <c r="H47" i="6"/>
  <c r="I47" i="6"/>
  <c r="J47" i="6"/>
  <c r="K47" i="6"/>
  <c r="C48" i="6"/>
  <c r="D48" i="6"/>
  <c r="E48" i="6"/>
  <c r="F48" i="6"/>
  <c r="G48" i="6"/>
  <c r="H48" i="6"/>
  <c r="I48" i="6"/>
  <c r="J48" i="6"/>
  <c r="K48" i="6"/>
  <c r="C49" i="6"/>
  <c r="D49" i="6"/>
  <c r="E49" i="6"/>
  <c r="F49" i="6"/>
  <c r="G49" i="6"/>
  <c r="H49" i="6"/>
  <c r="I49" i="6"/>
  <c r="J49" i="6"/>
  <c r="K49" i="6"/>
  <c r="C50" i="6"/>
  <c r="D50" i="6"/>
  <c r="E50" i="6"/>
  <c r="F50" i="6"/>
  <c r="G50" i="6"/>
  <c r="H50" i="6"/>
  <c r="I50" i="6"/>
  <c r="J50" i="6"/>
  <c r="K50" i="6"/>
  <c r="C51" i="6"/>
  <c r="D51" i="6"/>
  <c r="E51" i="6"/>
  <c r="F51" i="6"/>
  <c r="G51" i="6"/>
  <c r="H51" i="6"/>
  <c r="I51" i="6"/>
  <c r="J51" i="6"/>
  <c r="K51" i="6"/>
  <c r="C52" i="6"/>
  <c r="D52" i="6"/>
  <c r="E52" i="6"/>
  <c r="F52" i="6"/>
  <c r="G52" i="6"/>
  <c r="H52" i="6"/>
  <c r="I52" i="6"/>
  <c r="J52" i="6"/>
  <c r="K52" i="6"/>
  <c r="C53" i="6"/>
  <c r="D53" i="6"/>
  <c r="E53" i="6"/>
  <c r="F53" i="6"/>
  <c r="G53" i="6"/>
  <c r="H53" i="6"/>
  <c r="I53" i="6"/>
  <c r="J53" i="6"/>
  <c r="K53" i="6"/>
  <c r="C54" i="6"/>
  <c r="D54" i="6"/>
  <c r="E54" i="6"/>
  <c r="F54" i="6"/>
  <c r="G54" i="6"/>
  <c r="H54" i="6"/>
  <c r="I54" i="6"/>
  <c r="J54" i="6"/>
  <c r="K54" i="6"/>
  <c r="C55" i="6"/>
  <c r="D55" i="6"/>
  <c r="E55" i="6"/>
  <c r="F55" i="6"/>
  <c r="G55" i="6"/>
  <c r="H55" i="6"/>
  <c r="I55" i="6"/>
  <c r="J55" i="6"/>
  <c r="K55" i="6"/>
  <c r="C56" i="6"/>
  <c r="D56" i="6"/>
  <c r="E56" i="6"/>
  <c r="F56" i="6"/>
  <c r="G56" i="6"/>
  <c r="H56" i="6"/>
  <c r="I56" i="6"/>
  <c r="J56" i="6"/>
  <c r="K56" i="6"/>
  <c r="C57" i="6"/>
  <c r="D57" i="6"/>
  <c r="E57" i="6"/>
  <c r="F57" i="6"/>
  <c r="G57" i="6"/>
  <c r="H57" i="6"/>
  <c r="I57" i="6"/>
  <c r="J57" i="6"/>
  <c r="K57" i="6"/>
  <c r="C58" i="6"/>
  <c r="D58" i="6"/>
  <c r="E58" i="6"/>
  <c r="F58" i="6"/>
  <c r="G58" i="6"/>
  <c r="H58" i="6"/>
  <c r="I58" i="6"/>
  <c r="J58" i="6"/>
  <c r="K58" i="6"/>
  <c r="C59" i="6"/>
  <c r="D59" i="6"/>
  <c r="E59" i="6"/>
  <c r="F59" i="6"/>
  <c r="G59" i="6"/>
  <c r="H59" i="6"/>
  <c r="I59" i="6"/>
  <c r="J59" i="6"/>
  <c r="K59" i="6"/>
  <c r="C60" i="6"/>
  <c r="D60" i="6"/>
  <c r="E60" i="6"/>
  <c r="F60" i="6"/>
  <c r="G60" i="6"/>
  <c r="H60" i="6"/>
  <c r="I60" i="6"/>
  <c r="J60" i="6"/>
  <c r="K60" i="6"/>
  <c r="C61" i="6"/>
  <c r="D61" i="6"/>
  <c r="E61" i="6"/>
  <c r="F61" i="6"/>
  <c r="G61" i="6"/>
  <c r="H61" i="6"/>
  <c r="I61" i="6"/>
  <c r="J61" i="6"/>
  <c r="K61" i="6"/>
  <c r="C62" i="6"/>
  <c r="D62" i="6"/>
  <c r="E62" i="6"/>
  <c r="F62" i="6"/>
  <c r="G62" i="6"/>
  <c r="H62" i="6"/>
  <c r="I62" i="6"/>
  <c r="J62" i="6"/>
  <c r="K62" i="6"/>
  <c r="C63" i="6"/>
  <c r="D63" i="6"/>
  <c r="E63" i="6"/>
  <c r="F63" i="6"/>
  <c r="G63" i="6"/>
  <c r="H63" i="6"/>
  <c r="I63" i="6"/>
  <c r="J63" i="6"/>
  <c r="K63" i="6"/>
  <c r="C64" i="6"/>
  <c r="D64" i="6"/>
  <c r="E64" i="6"/>
  <c r="F64" i="6"/>
  <c r="G64" i="6"/>
  <c r="H64" i="6"/>
  <c r="I64" i="6"/>
  <c r="J64" i="6"/>
  <c r="K64" i="6"/>
  <c r="C65" i="6"/>
  <c r="D65" i="6"/>
  <c r="E65" i="6"/>
  <c r="F65" i="6"/>
  <c r="G65" i="6"/>
  <c r="H65" i="6"/>
  <c r="I65" i="6"/>
  <c r="J65" i="6"/>
  <c r="K65" i="6"/>
  <c r="C66" i="6"/>
  <c r="D66" i="6"/>
  <c r="E66" i="6"/>
  <c r="F66" i="6"/>
  <c r="G66" i="6"/>
  <c r="H66" i="6"/>
  <c r="I66" i="6"/>
  <c r="J66" i="6"/>
  <c r="K66" i="6"/>
  <c r="C67" i="6"/>
  <c r="D67" i="6"/>
  <c r="E67" i="6"/>
  <c r="F67" i="6"/>
  <c r="G67" i="6"/>
  <c r="H67" i="6"/>
  <c r="I67" i="6"/>
  <c r="J67" i="6"/>
  <c r="K67" i="6"/>
  <c r="C68" i="6"/>
  <c r="D68" i="6"/>
  <c r="E68" i="6"/>
  <c r="F68" i="6"/>
  <c r="G68" i="6"/>
  <c r="H68" i="6"/>
  <c r="I68" i="6"/>
  <c r="J68" i="6"/>
  <c r="K68" i="6"/>
  <c r="C69" i="6"/>
  <c r="D69" i="6"/>
  <c r="E69" i="6"/>
  <c r="F69" i="6"/>
  <c r="G69" i="6"/>
  <c r="H69" i="6"/>
  <c r="I69" i="6"/>
  <c r="J69" i="6"/>
  <c r="K69" i="6"/>
  <c r="C70" i="6"/>
  <c r="D70" i="6"/>
  <c r="E70" i="6"/>
  <c r="F70" i="6"/>
  <c r="G70" i="6"/>
  <c r="H70" i="6"/>
  <c r="I70" i="6"/>
  <c r="J70" i="6"/>
  <c r="K70" i="6"/>
  <c r="C71" i="6"/>
  <c r="D71" i="6"/>
  <c r="E71" i="6"/>
  <c r="F71" i="6"/>
  <c r="G71" i="6"/>
  <c r="H71" i="6"/>
  <c r="I71" i="6"/>
  <c r="J71" i="6"/>
  <c r="K71" i="6"/>
  <c r="C72" i="6"/>
  <c r="D72" i="6"/>
  <c r="E72" i="6"/>
  <c r="F72" i="6"/>
  <c r="G72" i="6"/>
  <c r="H72" i="6"/>
  <c r="I72" i="6"/>
  <c r="J72" i="6"/>
  <c r="K72" i="6"/>
  <c r="C73" i="6"/>
  <c r="D73" i="6"/>
  <c r="E73" i="6"/>
  <c r="F73" i="6"/>
  <c r="G73" i="6"/>
  <c r="H73" i="6"/>
  <c r="I73" i="6"/>
  <c r="J73" i="6"/>
  <c r="K73" i="6"/>
  <c r="C74" i="6"/>
  <c r="D74" i="6"/>
  <c r="E74" i="6"/>
  <c r="F74" i="6"/>
  <c r="G74" i="6"/>
  <c r="H74" i="6"/>
  <c r="I74" i="6"/>
  <c r="J74" i="6"/>
  <c r="K74" i="6"/>
  <c r="C75" i="6"/>
  <c r="D75" i="6"/>
  <c r="E75" i="6"/>
  <c r="F75" i="6"/>
  <c r="G75" i="6"/>
  <c r="H75" i="6"/>
  <c r="I75" i="6"/>
  <c r="J75" i="6"/>
  <c r="K75" i="6"/>
  <c r="C76" i="6"/>
  <c r="D76" i="6"/>
  <c r="E76" i="6"/>
  <c r="F76" i="6"/>
  <c r="G76" i="6"/>
  <c r="H76" i="6"/>
  <c r="I76" i="6"/>
  <c r="J76" i="6"/>
  <c r="K76" i="6"/>
  <c r="C77" i="6"/>
  <c r="D77" i="6"/>
  <c r="E77" i="6"/>
  <c r="F77" i="6"/>
  <c r="G77" i="6"/>
  <c r="H77" i="6"/>
  <c r="I77" i="6"/>
  <c r="J77" i="6"/>
  <c r="K77" i="6"/>
  <c r="C78" i="6"/>
  <c r="D78" i="6"/>
  <c r="E78" i="6"/>
  <c r="F78" i="6"/>
  <c r="G78" i="6"/>
  <c r="H78" i="6"/>
  <c r="I78" i="6"/>
  <c r="J78" i="6"/>
  <c r="K78" i="6"/>
  <c r="C79" i="6"/>
  <c r="D79" i="6"/>
  <c r="E79" i="6"/>
  <c r="F79" i="6"/>
  <c r="G79" i="6"/>
  <c r="H79" i="6"/>
  <c r="I79" i="6"/>
  <c r="J79" i="6"/>
  <c r="K79" i="6"/>
  <c r="C80" i="6"/>
  <c r="D80" i="6"/>
  <c r="E80" i="6"/>
  <c r="F80" i="6"/>
  <c r="G80" i="6"/>
  <c r="H80" i="6"/>
  <c r="I80" i="6"/>
  <c r="J80" i="6"/>
  <c r="K80" i="6"/>
  <c r="C81" i="6"/>
  <c r="D81" i="6"/>
  <c r="E81" i="6"/>
  <c r="F81" i="6"/>
  <c r="G81" i="6"/>
  <c r="H81" i="6"/>
  <c r="I81" i="6"/>
  <c r="J81" i="6"/>
  <c r="K81" i="6"/>
  <c r="C82" i="6"/>
  <c r="D82" i="6"/>
  <c r="E82" i="6"/>
  <c r="F82" i="6"/>
  <c r="G82" i="6"/>
  <c r="H82" i="6"/>
  <c r="I82" i="6"/>
  <c r="J82" i="6"/>
  <c r="K82" i="6"/>
  <c r="C83" i="6"/>
  <c r="D83" i="6"/>
  <c r="E83" i="6"/>
  <c r="F83" i="6"/>
  <c r="G83" i="6"/>
  <c r="H83" i="6"/>
  <c r="I83" i="6"/>
  <c r="J83" i="6"/>
  <c r="K83" i="6"/>
  <c r="C84" i="6"/>
  <c r="D84" i="6"/>
  <c r="E84" i="6"/>
  <c r="F84" i="6"/>
  <c r="G84" i="6"/>
  <c r="H84" i="6"/>
  <c r="I84" i="6"/>
  <c r="J84" i="6"/>
  <c r="K84" i="6"/>
  <c r="C85" i="6"/>
  <c r="D85" i="6"/>
  <c r="E85" i="6"/>
  <c r="F85" i="6"/>
  <c r="G85" i="6"/>
  <c r="H85" i="6"/>
  <c r="I85" i="6"/>
  <c r="J85" i="6"/>
  <c r="K85" i="6"/>
  <c r="C86" i="6"/>
  <c r="D86" i="6"/>
  <c r="E86" i="6"/>
  <c r="F86" i="6"/>
  <c r="G86" i="6"/>
  <c r="H86" i="6"/>
  <c r="I86" i="6"/>
  <c r="J86" i="6"/>
  <c r="K86" i="6"/>
  <c r="C87" i="6"/>
  <c r="D87" i="6"/>
  <c r="E87" i="6"/>
  <c r="F87" i="6"/>
  <c r="G87" i="6"/>
  <c r="H87" i="6"/>
  <c r="I87" i="6"/>
  <c r="J87" i="6"/>
  <c r="K87" i="6"/>
  <c r="C88" i="6"/>
  <c r="D88" i="6"/>
  <c r="E88" i="6"/>
  <c r="F88" i="6"/>
  <c r="G88" i="6"/>
  <c r="H88" i="6"/>
  <c r="I88" i="6"/>
  <c r="J88" i="6"/>
  <c r="K88" i="6"/>
  <c r="C89" i="6"/>
  <c r="D89" i="6"/>
  <c r="E89" i="6"/>
  <c r="F89" i="6"/>
  <c r="G89" i="6"/>
  <c r="H89" i="6"/>
  <c r="I89" i="6"/>
  <c r="J89" i="6"/>
  <c r="K89" i="6"/>
  <c r="C90" i="6"/>
  <c r="D90" i="6"/>
  <c r="E90" i="6"/>
  <c r="F90" i="6"/>
  <c r="G90" i="6"/>
  <c r="H90" i="6"/>
  <c r="I90" i="6"/>
  <c r="J90" i="6"/>
  <c r="K90" i="6"/>
  <c r="C91" i="6"/>
  <c r="D91" i="6"/>
  <c r="E91" i="6"/>
  <c r="F91" i="6"/>
  <c r="G91" i="6"/>
  <c r="H91" i="6"/>
  <c r="I91" i="6"/>
  <c r="J91" i="6"/>
  <c r="K91" i="6"/>
  <c r="C92" i="6"/>
  <c r="D92" i="6"/>
  <c r="E92" i="6"/>
  <c r="F92" i="6"/>
  <c r="G92" i="6"/>
  <c r="H92" i="6"/>
  <c r="I92" i="6"/>
  <c r="J92" i="6"/>
  <c r="K92" i="6"/>
  <c r="C93" i="6"/>
  <c r="D93" i="6"/>
  <c r="E93" i="6"/>
  <c r="F93" i="6"/>
  <c r="G93" i="6"/>
  <c r="H93" i="6"/>
  <c r="I93" i="6"/>
  <c r="J93" i="6"/>
  <c r="K93" i="6"/>
  <c r="C94" i="6"/>
  <c r="D94" i="6"/>
  <c r="E94" i="6"/>
  <c r="F94" i="6"/>
  <c r="G94" i="6"/>
  <c r="H94" i="6"/>
  <c r="I94" i="6"/>
  <c r="J94" i="6"/>
  <c r="K94" i="6"/>
  <c r="C95" i="6"/>
  <c r="D95" i="6"/>
  <c r="E95" i="6"/>
  <c r="F95" i="6"/>
  <c r="G95" i="6"/>
  <c r="H95" i="6"/>
  <c r="I95" i="6"/>
  <c r="J95" i="6"/>
  <c r="K95" i="6"/>
  <c r="C96" i="6"/>
  <c r="D96" i="6"/>
  <c r="E96" i="6"/>
  <c r="F96" i="6"/>
  <c r="G96" i="6"/>
  <c r="H96" i="6"/>
  <c r="I96" i="6"/>
  <c r="J96" i="6"/>
  <c r="K96" i="6"/>
  <c r="C97" i="6"/>
  <c r="D97" i="6"/>
  <c r="E97" i="6"/>
  <c r="F97" i="6"/>
  <c r="G97" i="6"/>
  <c r="H97" i="6"/>
  <c r="I97" i="6"/>
  <c r="J97" i="6"/>
  <c r="K97" i="6"/>
  <c r="C98" i="6"/>
  <c r="D98" i="6"/>
  <c r="E98" i="6"/>
  <c r="F98" i="6"/>
  <c r="G98" i="6"/>
  <c r="H98" i="6"/>
  <c r="I98" i="6"/>
  <c r="J98" i="6"/>
  <c r="K98" i="6"/>
  <c r="C99" i="6"/>
  <c r="D99" i="6"/>
  <c r="E99" i="6"/>
  <c r="F99" i="6"/>
  <c r="G99" i="6"/>
  <c r="H99" i="6"/>
  <c r="I99" i="6"/>
  <c r="J99" i="6"/>
  <c r="K99" i="6"/>
  <c r="C100" i="6"/>
  <c r="D100" i="6"/>
  <c r="E100" i="6"/>
  <c r="F100" i="6"/>
  <c r="G100" i="6"/>
  <c r="H100" i="6"/>
  <c r="I100" i="6"/>
  <c r="J100" i="6"/>
  <c r="K100" i="6"/>
  <c r="C101" i="6"/>
  <c r="D101" i="6"/>
  <c r="E101" i="6"/>
  <c r="F101" i="6"/>
  <c r="G101" i="6"/>
  <c r="H101" i="6"/>
  <c r="I101" i="6"/>
  <c r="J101" i="6"/>
  <c r="K101" i="6"/>
  <c r="C102" i="6"/>
  <c r="D102" i="6"/>
  <c r="E102" i="6"/>
  <c r="F102" i="6"/>
  <c r="G102" i="6"/>
  <c r="H102" i="6"/>
  <c r="I102" i="6"/>
  <c r="J102" i="6"/>
  <c r="K102" i="6"/>
  <c r="C103" i="6"/>
  <c r="D103" i="6"/>
  <c r="E103" i="6"/>
  <c r="F103" i="6"/>
  <c r="G103" i="6"/>
  <c r="H103" i="6"/>
  <c r="I103" i="6"/>
  <c r="J103" i="6"/>
  <c r="K103" i="6"/>
  <c r="C104" i="6"/>
  <c r="D104" i="6"/>
  <c r="E104" i="6"/>
  <c r="F104" i="6"/>
  <c r="G104" i="6"/>
  <c r="H104" i="6"/>
  <c r="I104" i="6"/>
  <c r="J104" i="6"/>
  <c r="K104" i="6"/>
  <c r="C105" i="6"/>
  <c r="D105" i="6"/>
  <c r="E105" i="6"/>
  <c r="F105" i="6"/>
  <c r="G105" i="6"/>
  <c r="H105" i="6"/>
  <c r="I105" i="6"/>
  <c r="J105" i="6"/>
  <c r="K105" i="6"/>
  <c r="C106" i="6"/>
  <c r="D106" i="6"/>
  <c r="E106" i="6"/>
  <c r="F106" i="6"/>
  <c r="G106" i="6"/>
  <c r="H106" i="6"/>
  <c r="I106" i="6"/>
  <c r="J106" i="6"/>
  <c r="K106" i="6"/>
  <c r="C107" i="6"/>
  <c r="D107" i="6"/>
  <c r="E107" i="6"/>
  <c r="F107" i="6"/>
  <c r="G107" i="6"/>
  <c r="H107" i="6"/>
  <c r="I107" i="6"/>
  <c r="J107" i="6"/>
  <c r="K107" i="6"/>
  <c r="C108" i="6"/>
  <c r="D108" i="6"/>
  <c r="E108" i="6"/>
  <c r="F108" i="6"/>
  <c r="G108" i="6"/>
  <c r="H108" i="6"/>
  <c r="I108" i="6"/>
  <c r="J108" i="6"/>
  <c r="K108" i="6"/>
  <c r="C109" i="6"/>
  <c r="D109" i="6"/>
  <c r="E109" i="6"/>
  <c r="F109" i="6"/>
  <c r="G109" i="6"/>
  <c r="H109" i="6"/>
  <c r="I109" i="6"/>
  <c r="J109" i="6"/>
  <c r="K109" i="6"/>
  <c r="C110" i="6"/>
  <c r="D110" i="6"/>
  <c r="E110" i="6"/>
  <c r="F110" i="6"/>
  <c r="G110" i="6"/>
  <c r="H110" i="6"/>
  <c r="I110" i="6"/>
  <c r="J110" i="6"/>
  <c r="K110" i="6"/>
  <c r="C111" i="6"/>
  <c r="D111" i="6"/>
  <c r="E111" i="6"/>
  <c r="F111" i="6"/>
  <c r="G111" i="6"/>
  <c r="H111" i="6"/>
  <c r="I111" i="6"/>
  <c r="J111" i="6"/>
  <c r="K111" i="6"/>
  <c r="C112" i="6"/>
  <c r="D112" i="6"/>
  <c r="E112" i="6"/>
  <c r="F112" i="6"/>
  <c r="G112" i="6"/>
  <c r="H112" i="6"/>
  <c r="I112" i="6"/>
  <c r="J112" i="6"/>
  <c r="K112" i="6"/>
  <c r="C113" i="6"/>
  <c r="D113" i="6"/>
  <c r="E113" i="6"/>
  <c r="F113" i="6"/>
  <c r="G113" i="6"/>
  <c r="H113" i="6"/>
  <c r="I113" i="6"/>
  <c r="J113" i="6"/>
  <c r="K113" i="6"/>
  <c r="C114" i="6"/>
  <c r="D114" i="6"/>
  <c r="E114" i="6"/>
  <c r="F114" i="6"/>
  <c r="G114" i="6"/>
  <c r="H114" i="6"/>
  <c r="I114" i="6"/>
  <c r="J114" i="6"/>
  <c r="K114" i="6"/>
  <c r="C115" i="6"/>
  <c r="D115" i="6"/>
  <c r="E115" i="6"/>
  <c r="F115" i="6"/>
  <c r="G115" i="6"/>
  <c r="H115" i="6"/>
  <c r="I115" i="6"/>
  <c r="J115" i="6"/>
  <c r="K115" i="6"/>
  <c r="C116" i="6"/>
  <c r="D116" i="6"/>
  <c r="E116" i="6"/>
  <c r="F116" i="6"/>
  <c r="G116" i="6"/>
  <c r="H116" i="6"/>
  <c r="I116" i="6"/>
  <c r="J116" i="6"/>
  <c r="K116" i="6"/>
  <c r="C117" i="6"/>
  <c r="D117" i="6"/>
  <c r="E117" i="6"/>
  <c r="F117" i="6"/>
  <c r="G117" i="6"/>
  <c r="H117" i="6"/>
  <c r="I117" i="6"/>
  <c r="J117" i="6"/>
  <c r="K117" i="6"/>
  <c r="C118" i="6"/>
  <c r="D118" i="6"/>
  <c r="E118" i="6"/>
  <c r="F118" i="6"/>
  <c r="G118" i="6"/>
  <c r="H118" i="6"/>
  <c r="I118" i="6"/>
  <c r="J118" i="6"/>
  <c r="K118" i="6"/>
  <c r="C119" i="6"/>
  <c r="D119" i="6"/>
  <c r="E119" i="6"/>
  <c r="F119" i="6"/>
  <c r="G119" i="6"/>
  <c r="H119" i="6"/>
  <c r="I119" i="6"/>
  <c r="J119" i="6"/>
  <c r="K119" i="6"/>
  <c r="D5" i="6"/>
  <c r="C5" i="6"/>
  <c r="J5" i="6"/>
  <c r="I5" i="6"/>
  <c r="H5" i="6"/>
  <c r="G5" i="6"/>
  <c r="F5" i="6"/>
  <c r="E5" i="6"/>
  <c r="A4" i="6" l="1"/>
  <c r="K4" i="6"/>
  <c r="A119" i="6"/>
  <c r="B119" i="6"/>
  <c r="A105" i="6"/>
  <c r="B105" i="6"/>
  <c r="A106" i="6"/>
  <c r="B106" i="6"/>
  <c r="A107" i="6"/>
  <c r="B107" i="6"/>
  <c r="A108" i="6"/>
  <c r="B108" i="6"/>
  <c r="A109" i="6"/>
  <c r="B109" i="6"/>
  <c r="A110" i="6"/>
  <c r="B110" i="6"/>
  <c r="A111" i="6"/>
  <c r="B111" i="6"/>
  <c r="A112" i="6"/>
  <c r="B112" i="6"/>
  <c r="A113" i="6"/>
  <c r="B113" i="6"/>
  <c r="A114" i="6"/>
  <c r="B114" i="6"/>
  <c r="A115" i="6"/>
  <c r="B115" i="6"/>
  <c r="A116" i="6"/>
  <c r="B116" i="6"/>
  <c r="A117" i="6"/>
  <c r="B117" i="6"/>
  <c r="A118" i="6"/>
  <c r="B118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5" i="6"/>
  <c r="A46" i="6"/>
  <c r="A47" i="6"/>
  <c r="A48" i="6"/>
  <c r="A49" i="6"/>
  <c r="A50" i="6"/>
  <c r="A51" i="6"/>
  <c r="A52" i="6"/>
  <c r="A53" i="6"/>
  <c r="A54" i="6"/>
  <c r="A55" i="6"/>
  <c r="A56" i="6"/>
  <c r="A57" i="6"/>
  <c r="A58" i="6"/>
  <c r="A59" i="6"/>
  <c r="A60" i="6"/>
  <c r="A61" i="6"/>
  <c r="A62" i="6"/>
  <c r="A63" i="6"/>
  <c r="A64" i="6"/>
  <c r="A65" i="6"/>
  <c r="A66" i="6"/>
  <c r="A67" i="6"/>
  <c r="A68" i="6"/>
  <c r="A69" i="6"/>
  <c r="A70" i="6"/>
  <c r="A71" i="6"/>
  <c r="A72" i="6"/>
  <c r="A73" i="6"/>
  <c r="A74" i="6"/>
  <c r="A75" i="6"/>
  <c r="A76" i="6"/>
  <c r="A77" i="6"/>
  <c r="A78" i="6"/>
  <c r="A79" i="6"/>
  <c r="A80" i="6"/>
  <c r="A81" i="6"/>
  <c r="A83" i="6"/>
  <c r="A84" i="6"/>
  <c r="A85" i="6"/>
  <c r="A86" i="6"/>
  <c r="A87" i="6"/>
  <c r="A88" i="6"/>
  <c r="A89" i="6"/>
  <c r="A90" i="6"/>
  <c r="A91" i="6"/>
  <c r="A92" i="6"/>
  <c r="A93" i="6"/>
  <c r="A94" i="6"/>
  <c r="A95" i="6"/>
  <c r="A96" i="6"/>
  <c r="A97" i="6"/>
  <c r="A98" i="6"/>
  <c r="A99" i="6"/>
  <c r="A100" i="6"/>
  <c r="A101" i="6"/>
  <c r="A102" i="6"/>
  <c r="A103" i="6"/>
  <c r="A104" i="6"/>
  <c r="A5" i="6"/>
  <c r="D148" i="1" l="1"/>
  <c r="E148" i="1"/>
  <c r="D149" i="1"/>
  <c r="E149" i="1" s="1"/>
  <c r="D150" i="1"/>
  <c r="E150" i="1"/>
  <c r="D151" i="1"/>
  <c r="E151" i="1"/>
  <c r="D152" i="1"/>
  <c r="E152" i="1"/>
  <c r="D153" i="1"/>
  <c r="E153" i="1" s="1"/>
  <c r="D154" i="1"/>
  <c r="E154" i="1"/>
  <c r="D155" i="1"/>
  <c r="E155" i="1"/>
  <c r="D156" i="1"/>
  <c r="E156" i="1"/>
  <c r="D157" i="1"/>
  <c r="E157" i="1" s="1"/>
  <c r="D158" i="1"/>
  <c r="E158" i="1"/>
  <c r="D135" i="1"/>
  <c r="E135" i="1"/>
  <c r="D136" i="1"/>
  <c r="E136" i="1"/>
  <c r="D137" i="1"/>
  <c r="E137" i="1"/>
  <c r="D138" i="1"/>
  <c r="E138" i="1"/>
  <c r="D139" i="1"/>
  <c r="E139" i="1"/>
  <c r="D140" i="1"/>
  <c r="E140" i="1"/>
  <c r="D141" i="1"/>
  <c r="E141" i="1"/>
  <c r="D142" i="1"/>
  <c r="E142" i="1"/>
  <c r="D143" i="1"/>
  <c r="E143" i="1"/>
  <c r="D144" i="1"/>
  <c r="E144" i="1"/>
  <c r="D145" i="1"/>
  <c r="E145" i="1"/>
  <c r="B148" i="1"/>
  <c r="C148" i="1"/>
  <c r="B149" i="1"/>
  <c r="C149" i="1"/>
  <c r="B150" i="1"/>
  <c r="C150" i="1"/>
  <c r="B151" i="1"/>
  <c r="C151" i="1"/>
  <c r="B152" i="1"/>
  <c r="C152" i="1"/>
  <c r="B153" i="1"/>
  <c r="C153" i="1"/>
  <c r="B154" i="1"/>
  <c r="C154" i="1"/>
  <c r="B155" i="1"/>
  <c r="C155" i="1"/>
  <c r="B156" i="1"/>
  <c r="C156" i="1"/>
  <c r="B157" i="1"/>
  <c r="C157" i="1"/>
  <c r="B158" i="1"/>
  <c r="C158" i="1"/>
  <c r="C147" i="1"/>
  <c r="B147" i="1"/>
  <c r="D122" i="1"/>
  <c r="E122" i="1"/>
  <c r="D123" i="1"/>
  <c r="E123" i="1"/>
  <c r="D124" i="1"/>
  <c r="E124" i="1" s="1"/>
  <c r="D125" i="1"/>
  <c r="E125" i="1"/>
  <c r="D126" i="1"/>
  <c r="E126" i="1"/>
  <c r="D127" i="1"/>
  <c r="D128" i="1"/>
  <c r="E128" i="1" s="1"/>
  <c r="D129" i="1"/>
  <c r="E129" i="1"/>
  <c r="D130" i="1"/>
  <c r="D131" i="1"/>
  <c r="E131" i="1"/>
  <c r="D132" i="1"/>
  <c r="E132" i="1" s="1"/>
  <c r="D112" i="1"/>
  <c r="E112" i="1" s="1"/>
  <c r="D113" i="1"/>
  <c r="E113" i="1"/>
  <c r="D114" i="1"/>
  <c r="D115" i="1"/>
  <c r="E115" i="1"/>
  <c r="D116" i="1"/>
  <c r="E116" i="1"/>
  <c r="D117" i="1"/>
  <c r="D118" i="1"/>
  <c r="E118" i="1" s="1"/>
  <c r="D119" i="1"/>
  <c r="E119" i="1"/>
  <c r="B122" i="1"/>
  <c r="C122" i="1"/>
  <c r="B123" i="1"/>
  <c r="C123" i="1"/>
  <c r="B124" i="1"/>
  <c r="C124" i="1"/>
  <c r="B125" i="1"/>
  <c r="C125" i="1"/>
  <c r="B126" i="1"/>
  <c r="C126" i="1"/>
  <c r="B127" i="1"/>
  <c r="C127" i="1"/>
  <c r="B128" i="1"/>
  <c r="C128" i="1"/>
  <c r="B129" i="1"/>
  <c r="C129" i="1"/>
  <c r="B130" i="1"/>
  <c r="C130" i="1"/>
  <c r="B131" i="1"/>
  <c r="C131" i="1"/>
  <c r="B132" i="1"/>
  <c r="C132" i="1"/>
  <c r="C121" i="1"/>
  <c r="B121" i="1"/>
  <c r="B96" i="1"/>
  <c r="C96" i="1"/>
  <c r="B97" i="1"/>
  <c r="C97" i="1"/>
  <c r="B98" i="1"/>
  <c r="C98" i="1"/>
  <c r="B99" i="1"/>
  <c r="C99" i="1"/>
  <c r="B100" i="1"/>
  <c r="C100" i="1"/>
  <c r="B101" i="1"/>
  <c r="C101" i="1"/>
  <c r="B102" i="1"/>
  <c r="C102" i="1"/>
  <c r="B103" i="1"/>
  <c r="C103" i="1"/>
  <c r="B104" i="1"/>
  <c r="C104" i="1"/>
  <c r="B105" i="1"/>
  <c r="C105" i="1"/>
  <c r="B106" i="1"/>
  <c r="C106" i="1"/>
  <c r="C95" i="1"/>
  <c r="B95" i="1"/>
  <c r="C70" i="1"/>
  <c r="C71" i="1"/>
  <c r="C72" i="1"/>
  <c r="C73" i="1"/>
  <c r="C74" i="1"/>
  <c r="C75" i="1"/>
  <c r="C76" i="1"/>
  <c r="C77" i="1"/>
  <c r="C78" i="1"/>
  <c r="C79" i="1"/>
  <c r="C80" i="1"/>
  <c r="C69" i="1"/>
  <c r="B70" i="1"/>
  <c r="B71" i="1"/>
  <c r="B72" i="1"/>
  <c r="B73" i="1"/>
  <c r="B74" i="1"/>
  <c r="B75" i="1"/>
  <c r="B76" i="1"/>
  <c r="B77" i="1"/>
  <c r="B78" i="1"/>
  <c r="B79" i="1"/>
  <c r="B80" i="1"/>
  <c r="B69" i="1"/>
  <c r="B44" i="1"/>
  <c r="B45" i="1"/>
  <c r="B46" i="1"/>
  <c r="B47" i="1"/>
  <c r="B48" i="1"/>
  <c r="B49" i="1"/>
  <c r="B50" i="1"/>
  <c r="B51" i="1"/>
  <c r="B52" i="1"/>
  <c r="B53" i="1"/>
  <c r="B54" i="1"/>
  <c r="B43" i="1"/>
  <c r="C44" i="1"/>
  <c r="C45" i="1"/>
  <c r="C46" i="1"/>
  <c r="C47" i="1"/>
  <c r="C48" i="1"/>
  <c r="C49" i="1"/>
  <c r="C50" i="1"/>
  <c r="C51" i="1"/>
  <c r="C52" i="1"/>
  <c r="C53" i="1"/>
  <c r="C54" i="1"/>
  <c r="C55" i="1"/>
  <c r="C68" i="1"/>
  <c r="C81" i="1"/>
  <c r="C94" i="1"/>
  <c r="C107" i="1"/>
  <c r="C120" i="1"/>
  <c r="C133" i="1"/>
  <c r="C146" i="1"/>
  <c r="C43" i="1"/>
  <c r="B18" i="1"/>
  <c r="B19" i="1"/>
  <c r="B20" i="1"/>
  <c r="B21" i="1"/>
  <c r="B22" i="1"/>
  <c r="B23" i="1"/>
  <c r="B24" i="1"/>
  <c r="B25" i="1"/>
  <c r="B26" i="1"/>
  <c r="B27" i="1"/>
  <c r="B28" i="1"/>
  <c r="B17" i="1"/>
  <c r="C18" i="1"/>
  <c r="C19" i="1"/>
  <c r="C20" i="1"/>
  <c r="C21" i="1"/>
  <c r="C22" i="1"/>
  <c r="C23" i="1"/>
  <c r="C24" i="1"/>
  <c r="C25" i="1"/>
  <c r="C26" i="1"/>
  <c r="C27" i="1"/>
  <c r="D17" i="1" l="1"/>
  <c r="E133" i="1"/>
  <c r="D133" i="1"/>
  <c r="B133" i="1"/>
  <c r="E107" i="1"/>
  <c r="D107" i="1"/>
  <c r="B107" i="1"/>
  <c r="E81" i="1"/>
  <c r="D81" i="1"/>
  <c r="B81" i="1"/>
  <c r="E55" i="1"/>
  <c r="D55" i="1"/>
  <c r="B55" i="1"/>
  <c r="E29" i="1"/>
  <c r="D29" i="1"/>
  <c r="C29" i="1"/>
  <c r="B29" i="1"/>
  <c r="E146" i="1"/>
  <c r="D146" i="1"/>
  <c r="B146" i="1"/>
  <c r="E120" i="1"/>
  <c r="D120" i="1"/>
  <c r="B120" i="1"/>
  <c r="E94" i="1"/>
  <c r="D94" i="1"/>
  <c r="B94" i="1"/>
  <c r="E68" i="1"/>
  <c r="D68" i="1"/>
  <c r="B68" i="1"/>
  <c r="E42" i="1"/>
  <c r="D42" i="1"/>
  <c r="C42" i="1"/>
  <c r="B42" i="1"/>
  <c r="E16" i="1"/>
  <c r="D16" i="1"/>
  <c r="C16" i="1"/>
  <c r="B16" i="1"/>
  <c r="B101" i="6"/>
  <c r="B102" i="6"/>
  <c r="B103" i="6"/>
  <c r="B104" i="6"/>
  <c r="B6" i="6" l="1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B89" i="6"/>
  <c r="B90" i="6"/>
  <c r="B91" i="6"/>
  <c r="B92" i="6"/>
  <c r="B93" i="6"/>
  <c r="B94" i="6"/>
  <c r="B95" i="6"/>
  <c r="B96" i="6"/>
  <c r="B97" i="6"/>
  <c r="B98" i="6"/>
  <c r="B99" i="6"/>
  <c r="B100" i="6"/>
  <c r="B5" i="6"/>
  <c r="C4" i="6"/>
  <c r="A2" i="9"/>
  <c r="A2" i="6"/>
  <c r="A2" i="5"/>
  <c r="A30" i="3"/>
  <c r="J4" i="6"/>
  <c r="I4" i="6"/>
  <c r="H4" i="6"/>
  <c r="G4" i="6"/>
  <c r="F4" i="6"/>
  <c r="E4" i="6"/>
  <c r="D4" i="6"/>
  <c r="A158" i="1"/>
  <c r="A157" i="1"/>
  <c r="A156" i="1"/>
  <c r="A155" i="1"/>
  <c r="A154" i="1"/>
  <c r="A153" i="1"/>
  <c r="A152" i="1"/>
  <c r="A151" i="1"/>
  <c r="A150" i="1"/>
  <c r="A149" i="1"/>
  <c r="A148" i="1"/>
  <c r="D147" i="1"/>
  <c r="E147" i="1" s="1"/>
  <c r="A147" i="1"/>
  <c r="A145" i="1"/>
  <c r="A144" i="1"/>
  <c r="A143" i="1"/>
  <c r="A142" i="1"/>
  <c r="A141" i="1"/>
  <c r="A140" i="1"/>
  <c r="A139" i="1"/>
  <c r="A138" i="1"/>
  <c r="A137" i="1"/>
  <c r="A136" i="1"/>
  <c r="A135" i="1"/>
  <c r="D134" i="1"/>
  <c r="E134" i="1" s="1"/>
  <c r="A134" i="1"/>
  <c r="A132" i="1"/>
  <c r="A131" i="1"/>
  <c r="A130" i="1"/>
  <c r="A129" i="1"/>
  <c r="A128" i="1"/>
  <c r="A127" i="1"/>
  <c r="A126" i="1"/>
  <c r="A125" i="1"/>
  <c r="A124" i="1"/>
  <c r="A123" i="1"/>
  <c r="A122" i="1"/>
  <c r="D121" i="1"/>
  <c r="E121" i="1" s="1"/>
  <c r="A121" i="1"/>
  <c r="A119" i="1"/>
  <c r="A118" i="1"/>
  <c r="A117" i="1"/>
  <c r="A116" i="1"/>
  <c r="A115" i="1"/>
  <c r="A114" i="1"/>
  <c r="A113" i="1"/>
  <c r="A112" i="1"/>
  <c r="D111" i="1"/>
  <c r="E111" i="1" s="1"/>
  <c r="A111" i="1"/>
  <c r="D110" i="1"/>
  <c r="E110" i="1" s="1"/>
  <c r="A110" i="1"/>
  <c r="D109" i="1"/>
  <c r="E109" i="1" s="1"/>
  <c r="A109" i="1"/>
  <c r="D108" i="1"/>
  <c r="E108" i="1" s="1"/>
  <c r="A108" i="1"/>
  <c r="D106" i="1"/>
  <c r="E106" i="1" s="1"/>
  <c r="A106" i="1"/>
  <c r="D105" i="1"/>
  <c r="E105" i="1" s="1"/>
  <c r="A105" i="1"/>
  <c r="D104" i="1"/>
  <c r="E104" i="1" s="1"/>
  <c r="A104" i="1"/>
  <c r="A103" i="1"/>
  <c r="D102" i="1"/>
  <c r="E102" i="1" s="1"/>
  <c r="A102" i="1"/>
  <c r="D101" i="1"/>
  <c r="E101" i="1" s="1"/>
  <c r="A101" i="1"/>
  <c r="D100" i="1"/>
  <c r="E100" i="1" s="1"/>
  <c r="A100" i="1"/>
  <c r="D99" i="1"/>
  <c r="E99" i="1" s="1"/>
  <c r="A99" i="1"/>
  <c r="D98" i="1"/>
  <c r="E98" i="1" s="1"/>
  <c r="A98" i="1"/>
  <c r="D97" i="1"/>
  <c r="E97" i="1" s="1"/>
  <c r="A97" i="1"/>
  <c r="D96" i="1"/>
  <c r="E96" i="1" s="1"/>
  <c r="A96" i="1"/>
  <c r="D95" i="1"/>
  <c r="E95" i="1" s="1"/>
  <c r="A95" i="1"/>
  <c r="D93" i="1"/>
  <c r="E93" i="1" s="1"/>
  <c r="A93" i="1"/>
  <c r="D92" i="1"/>
  <c r="E92" i="1" s="1"/>
  <c r="A92" i="1"/>
  <c r="D91" i="1"/>
  <c r="E91" i="1" s="1"/>
  <c r="A91" i="1"/>
  <c r="A90" i="1"/>
  <c r="D89" i="1"/>
  <c r="E89" i="1" s="1"/>
  <c r="A89" i="1"/>
  <c r="D88" i="1"/>
  <c r="E88" i="1" s="1"/>
  <c r="A88" i="1"/>
  <c r="D87" i="1"/>
  <c r="E87" i="1" s="1"/>
  <c r="A87" i="1"/>
  <c r="D86" i="1"/>
  <c r="E86" i="1" s="1"/>
  <c r="A86" i="1"/>
  <c r="D85" i="1"/>
  <c r="E85" i="1" s="1"/>
  <c r="A85" i="1"/>
  <c r="D84" i="1"/>
  <c r="E84" i="1" s="1"/>
  <c r="A84" i="1"/>
  <c r="D83" i="1"/>
  <c r="E83" i="1" s="1"/>
  <c r="A83" i="1"/>
  <c r="D82" i="1"/>
  <c r="E82" i="1" s="1"/>
  <c r="A82" i="1"/>
  <c r="D80" i="1"/>
  <c r="E80" i="1" s="1"/>
  <c r="A80" i="1"/>
  <c r="D79" i="1"/>
  <c r="E79" i="1" s="1"/>
  <c r="A79" i="1"/>
  <c r="D78" i="1"/>
  <c r="E78" i="1" s="1"/>
  <c r="A78" i="1"/>
  <c r="D77" i="1"/>
  <c r="E77" i="1" s="1"/>
  <c r="A77" i="1"/>
  <c r="D76" i="1"/>
  <c r="E76" i="1" s="1"/>
  <c r="A76" i="1"/>
  <c r="D75" i="1"/>
  <c r="E75" i="1" s="1"/>
  <c r="A75" i="1"/>
  <c r="D74" i="1"/>
  <c r="E74" i="1" s="1"/>
  <c r="A74" i="1"/>
  <c r="D73" i="1"/>
  <c r="E73" i="1" s="1"/>
  <c r="A73" i="1"/>
  <c r="D72" i="1"/>
  <c r="E72" i="1" s="1"/>
  <c r="A72" i="1"/>
  <c r="D71" i="1"/>
  <c r="E71" i="1" s="1"/>
  <c r="A71" i="1"/>
  <c r="D70" i="1"/>
  <c r="E70" i="1" s="1"/>
  <c r="A70" i="1"/>
  <c r="D69" i="1"/>
  <c r="E69" i="1" s="1"/>
  <c r="A69" i="1"/>
  <c r="D67" i="1"/>
  <c r="E67" i="1" s="1"/>
  <c r="A67" i="1"/>
  <c r="D66" i="1"/>
  <c r="E66" i="1" s="1"/>
  <c r="A66" i="1"/>
  <c r="D65" i="1"/>
  <c r="E65" i="1" s="1"/>
  <c r="A65" i="1"/>
  <c r="D64" i="1"/>
  <c r="E64" i="1" s="1"/>
  <c r="A64" i="1"/>
  <c r="D63" i="1"/>
  <c r="E63" i="1" s="1"/>
  <c r="A63" i="1"/>
  <c r="D62" i="1"/>
  <c r="E62" i="1" s="1"/>
  <c r="A62" i="1"/>
  <c r="D61" i="1"/>
  <c r="E61" i="1" s="1"/>
  <c r="A61" i="1"/>
  <c r="D60" i="1"/>
  <c r="E60" i="1" s="1"/>
  <c r="A60" i="1"/>
  <c r="D59" i="1"/>
  <c r="E59" i="1" s="1"/>
  <c r="A59" i="1"/>
  <c r="D58" i="1"/>
  <c r="E58" i="1" s="1"/>
  <c r="A58" i="1"/>
  <c r="D57" i="1"/>
  <c r="E57" i="1" s="1"/>
  <c r="A57" i="1"/>
  <c r="D56" i="1"/>
  <c r="E56" i="1" s="1"/>
  <c r="A56" i="1"/>
  <c r="A54" i="1"/>
  <c r="A53" i="1"/>
  <c r="A52" i="1"/>
  <c r="A51" i="1"/>
  <c r="A50" i="1"/>
  <c r="A49" i="1"/>
  <c r="A48" i="1"/>
  <c r="A47" i="1"/>
  <c r="A46" i="1"/>
  <c r="A45" i="1"/>
  <c r="A44" i="1"/>
  <c r="A43" i="1"/>
  <c r="A41" i="1"/>
  <c r="A40" i="1"/>
  <c r="A39" i="1"/>
  <c r="A38" i="1"/>
  <c r="A37" i="1"/>
  <c r="A36" i="1"/>
  <c r="A35" i="1"/>
  <c r="A34" i="1"/>
  <c r="A33" i="1"/>
  <c r="A32" i="1"/>
  <c r="A31" i="1"/>
  <c r="A30" i="1"/>
  <c r="E28" i="1"/>
  <c r="A28" i="1"/>
  <c r="D27" i="1"/>
  <c r="E27" i="1" s="1"/>
  <c r="A27" i="1"/>
  <c r="D26" i="1"/>
  <c r="E26" i="1" s="1"/>
  <c r="A26" i="1"/>
  <c r="D25" i="1"/>
  <c r="E25" i="1" s="1"/>
  <c r="A25" i="1"/>
  <c r="D24" i="1"/>
  <c r="E24" i="1" s="1"/>
  <c r="A24" i="1"/>
  <c r="D23" i="1"/>
  <c r="E23" i="1" s="1"/>
  <c r="A23" i="1"/>
  <c r="D22" i="1"/>
  <c r="E22" i="1" s="1"/>
  <c r="A22" i="1"/>
  <c r="D21" i="1"/>
  <c r="E21" i="1" s="1"/>
  <c r="A21" i="1"/>
  <c r="D20" i="1"/>
  <c r="E20" i="1" s="1"/>
  <c r="A20" i="1"/>
  <c r="D19" i="1"/>
  <c r="E19" i="1" s="1"/>
  <c r="A19" i="1"/>
  <c r="D18" i="1"/>
  <c r="E18" i="1" s="1"/>
  <c r="A18" i="1"/>
  <c r="E17" i="1"/>
  <c r="A17" i="1"/>
  <c r="E15" i="1"/>
  <c r="D14" i="1"/>
  <c r="E14" i="1" s="1"/>
  <c r="D13" i="1"/>
  <c r="E13" i="1" s="1"/>
  <c r="D12" i="1"/>
  <c r="E12" i="1" s="1"/>
  <c r="D11" i="1"/>
  <c r="E11" i="1" s="1"/>
  <c r="D10" i="1"/>
  <c r="E10" i="1" s="1"/>
  <c r="D9" i="1"/>
  <c r="E9" i="1" s="1"/>
  <c r="D8" i="1"/>
  <c r="E8" i="1" s="1"/>
  <c r="D7" i="1"/>
  <c r="E7" i="1" s="1"/>
  <c r="D6" i="1"/>
  <c r="E6" i="1" s="1"/>
  <c r="D5" i="1"/>
  <c r="E5" i="1" s="1"/>
  <c r="D4" i="1"/>
  <c r="E4" i="1" s="1"/>
  <c r="A29" i="3"/>
  <c r="A28" i="3"/>
  <c r="A25" i="3"/>
  <c r="A24" i="3"/>
  <c r="A23" i="3"/>
  <c r="A22" i="3"/>
  <c r="A21" i="3"/>
  <c r="A20" i="3"/>
  <c r="A19" i="3"/>
  <c r="A18" i="3"/>
  <c r="A17" i="3"/>
  <c r="A16" i="3"/>
  <c r="D30" i="1" l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E39" i="1" s="1"/>
  <c r="D40" i="1"/>
  <c r="E40" i="1" s="1"/>
  <c r="D41" i="1"/>
  <c r="E41" i="1" s="1"/>
  <c r="D43" i="1"/>
  <c r="E43" i="1" s="1"/>
  <c r="D44" i="1"/>
  <c r="E44" i="1" s="1"/>
  <c r="D45" i="1"/>
  <c r="E45" i="1" s="1"/>
  <c r="D46" i="1"/>
  <c r="E46" i="1" s="1"/>
  <c r="D47" i="1"/>
  <c r="E47" i="1" s="1"/>
  <c r="D48" i="1"/>
  <c r="E48" i="1" s="1"/>
  <c r="D49" i="1"/>
  <c r="E49" i="1" s="1"/>
  <c r="D50" i="1"/>
  <c r="E50" i="1" s="1"/>
  <c r="D51" i="1"/>
  <c r="E51" i="1" s="1"/>
  <c r="D52" i="1"/>
  <c r="E52" i="1" s="1"/>
  <c r="D53" i="1"/>
  <c r="E53" i="1" s="1"/>
  <c r="D54" i="1"/>
  <c r="E54" i="1" s="1"/>
</calcChain>
</file>

<file path=xl/sharedStrings.xml><?xml version="1.0" encoding="utf-8"?>
<sst xmlns="http://schemas.openxmlformats.org/spreadsheetml/2006/main" count="898" uniqueCount="447">
  <si>
    <t>Scottish Budget 2024-25: Levels 1, 2 and 3</t>
  </si>
  <si>
    <t>Contents</t>
  </si>
  <si>
    <t>Unless otherwise stated, this spreadsheet compares this year's budget figures with the previous year's budget figures.</t>
  </si>
  <si>
    <t>TME, Resource, Capital and AME</t>
  </si>
  <si>
    <t>Table 11: Non-Cash (Ringfenced) Cash Terms</t>
  </si>
  <si>
    <t>Table 12: Non-Cash (Ringfenced) - Real Terms</t>
  </si>
  <si>
    <t xml:space="preserve">Budget 2024-25: </t>
  </si>
  <si>
    <t>Table 1: Total Managed Expenditure - Cash Terms</t>
  </si>
  <si>
    <t>2023-24 Budget - £m</t>
  </si>
  <si>
    <t>2024-25 Budget - £m</t>
  </si>
  <si>
    <t>Change 2023-24 to 2024-25 - £m</t>
  </si>
  <si>
    <t>Change 2024-24 to 2024-25 - %</t>
  </si>
  <si>
    <t>NHS Recovery, Health and Social Care</t>
  </si>
  <si>
    <t>Social Justice</t>
  </si>
  <si>
    <t>Wellbeing Economy, Fair Work and Energy</t>
  </si>
  <si>
    <t>Education &amp; Skills</t>
  </si>
  <si>
    <t>Justice</t>
  </si>
  <si>
    <t>Transport, Net Zero &amp; Just Transition</t>
  </si>
  <si>
    <t>Rural Affairs, Land Reform and Islands</t>
  </si>
  <si>
    <t>Constitution, External Affairs and Culture</t>
  </si>
  <si>
    <t>Deputy First Minister and Finance</t>
  </si>
  <si>
    <t>Crown Office and Procurator Fiscal Service</t>
  </si>
  <si>
    <t>Scottish Parliament &amp; Audit</t>
  </si>
  <si>
    <t>Total</t>
  </si>
  <si>
    <t>Table 2: Total Managed Expenditure - Real Terms</t>
  </si>
  <si>
    <t>Table 3: Resource and Capital - Cash Terms</t>
  </si>
  <si>
    <t>Table 4: Resource and Capital - Real Terms</t>
  </si>
  <si>
    <t>Table 5: Fiscal Resource - Cash Terms</t>
  </si>
  <si>
    <t>Table 6: Fiscal Resource - Real Terms</t>
  </si>
  <si>
    <t>Table 7: Capital (inc Financial Transactions) - Cash Terms</t>
  </si>
  <si>
    <t>–</t>
  </si>
  <si>
    <t>Table 8: Capital - Real Terms</t>
  </si>
  <si>
    <t>Table 9: Annually Managed Expenditure - Cash Terms</t>
  </si>
  <si>
    <t>-</t>
  </si>
  <si>
    <t>Table 10: Annually Managed Expenditure - Real Terms</t>
  </si>
  <si>
    <t>Table 11: Non Cash - Cash Terms</t>
  </si>
  <si>
    <t>Table 12: Non-cash - Real Terms</t>
  </si>
  <si>
    <t>Table 13: Comparison of Outturn data - 2014-15 to 2022-23 Cash terms</t>
  </si>
  <si>
    <t>Portfolio</t>
  </si>
  <si>
    <t>Budget heading</t>
  </si>
  <si>
    <t>2014-15 Outturn - £m</t>
  </si>
  <si>
    <t>2015-16 Outturn - £m</t>
  </si>
  <si>
    <t>2016-17 Outturn - £m</t>
  </si>
  <si>
    <t>2017-18 Outturn - £m</t>
  </si>
  <si>
    <t>2018-19 Outturn - £m</t>
  </si>
  <si>
    <t>2019-20 Outturn - £m</t>
  </si>
  <si>
    <t>2020-21 Outturn - £m</t>
  </si>
  <si>
    <t>2021-22 Outturn - £m</t>
  </si>
  <si>
    <t>2022-23 (Forecast) Outurn - £m</t>
  </si>
  <si>
    <t>Health</t>
  </si>
  <si>
    <t>Sport1</t>
  </si>
  <si>
    <t>Food Standards Scotland</t>
  </si>
  <si>
    <t>Total NHS Recovery, Health and Social Care</t>
  </si>
  <si>
    <t>Third Sector</t>
  </si>
  <si>
    <t>Housing and Regeneration</t>
  </si>
  <si>
    <t>Housing &amp; Building Standards</t>
  </si>
  <si>
    <t>Tackling Child Poverty &amp; Social Justice</t>
  </si>
  <si>
    <t>Cladding</t>
  </si>
  <si>
    <t>Equality, Inclusion and Human Rights</t>
  </si>
  <si>
    <t>Social Security Advice, Policy and Programme</t>
  </si>
  <si>
    <t>Social Security Assistance</t>
  </si>
  <si>
    <t>Social Justice &amp; Regeneration</t>
  </si>
  <si>
    <t>Ukrainian Resettlement</t>
  </si>
  <si>
    <t>Connected Communities</t>
  </si>
  <si>
    <t>Welfare Reform Mitigation</t>
  </si>
  <si>
    <t>Scottish Futures Fund (SJC&amp;PR)</t>
  </si>
  <si>
    <t>Office of the Scottish Charity Regulator</t>
  </si>
  <si>
    <t>Scottish Housing Regulator</t>
  </si>
  <si>
    <t>Total Social Justice</t>
  </si>
  <si>
    <t>Wellbeing Economy, Fair Work And Energy</t>
  </si>
  <si>
    <t>Rural Economy Enterprise</t>
  </si>
  <si>
    <t>Enterprise, Trade and Investment</t>
  </si>
  <si>
    <t>Economic &amp; Scientific Advice</t>
  </si>
  <si>
    <t>Scottish National Investment Bank</t>
  </si>
  <si>
    <t>Employability and Training</t>
  </si>
  <si>
    <t>Energy Transitions</t>
  </si>
  <si>
    <t>Planning</t>
  </si>
  <si>
    <t>European Social Fund</t>
  </si>
  <si>
    <t>European Regional Development Fund</t>
  </si>
  <si>
    <t>ESF Programme Operation</t>
  </si>
  <si>
    <t>Cities Investments &amp; Stategy</t>
  </si>
  <si>
    <t>Digital Public Services, Committees, Commissions and Other Expenditure</t>
  </si>
  <si>
    <t>Digital Connectivity</t>
  </si>
  <si>
    <t>Digital Economy</t>
  </si>
  <si>
    <t>Digital Strategy</t>
  </si>
  <si>
    <t>Ferguson Marine</t>
  </si>
  <si>
    <t>Young Scots Fund</t>
  </si>
  <si>
    <t>Tourism</t>
  </si>
  <si>
    <t>Total Wellbeing Economy, Fair Work And Energy</t>
  </si>
  <si>
    <t>Learning</t>
  </si>
  <si>
    <t>Children and Families</t>
  </si>
  <si>
    <t>Education Reform</t>
  </si>
  <si>
    <t>Education Scotland</t>
  </si>
  <si>
    <t>Higher Education Student Support3</t>
  </si>
  <si>
    <t>Scottish Funding Council</t>
  </si>
  <si>
    <t>Advanced Learning and Science</t>
  </si>
  <si>
    <t>Early Learning &amp; Childcare Programme</t>
  </si>
  <si>
    <t>Skills &amp; Training</t>
  </si>
  <si>
    <t>Lifelong Learning</t>
  </si>
  <si>
    <t>Total Education &amp; Skills</t>
  </si>
  <si>
    <t>Community Justice Services</t>
  </si>
  <si>
    <t>Judiciary</t>
  </si>
  <si>
    <t>Criminal Injuries Compensation</t>
  </si>
  <si>
    <t>Legal Aid</t>
  </si>
  <si>
    <t>Scottish Police Authority (SPA)</t>
  </si>
  <si>
    <t>Scottish Fire and Rescue Service</t>
  </si>
  <si>
    <t>Miscellaneous</t>
  </si>
  <si>
    <t>Police Central Government</t>
  </si>
  <si>
    <t>Safer and Stronger Communities</t>
  </si>
  <si>
    <t>Police and Fire Pensions</t>
  </si>
  <si>
    <t>Scottish Courts and Tribunals Service</t>
  </si>
  <si>
    <t>Scottish Prison Service</t>
  </si>
  <si>
    <t>Total Justice</t>
  </si>
  <si>
    <t>Energy Efficiency &amp; Decarbonisation</t>
  </si>
  <si>
    <t xml:space="preserve">Rail Services </t>
  </si>
  <si>
    <t>Concessionary Fares and Bus Services</t>
  </si>
  <si>
    <t>Active Travel, Low Carbon and Other Transport Policy</t>
  </si>
  <si>
    <t>Motorways and Trunk Roads</t>
  </si>
  <si>
    <t xml:space="preserve">Ferry Services </t>
  </si>
  <si>
    <t>Air Services</t>
  </si>
  <si>
    <t>Scottish Futures Fund</t>
  </si>
  <si>
    <t>Research, Analysis and Other Services</t>
  </si>
  <si>
    <t>Environmental Services</t>
  </si>
  <si>
    <t>Environmental Standards Scotland</t>
  </si>
  <si>
    <t>Climate Change and Land Managers Renewable Fund</t>
  </si>
  <si>
    <t>Scottish Water</t>
  </si>
  <si>
    <t>Total Transport, Net Zero &amp; Just Transition</t>
  </si>
  <si>
    <t>Agr. Support and Related Services</t>
  </si>
  <si>
    <t>Rural Services</t>
  </si>
  <si>
    <t xml:space="preserve">Fisheries </t>
  </si>
  <si>
    <t>Marine</t>
  </si>
  <si>
    <t>Island Plan</t>
  </si>
  <si>
    <t>Land Reform</t>
  </si>
  <si>
    <t xml:space="preserve">Forestry Commission </t>
  </si>
  <si>
    <t>Forestry and Land Scotland</t>
  </si>
  <si>
    <t>Scottish Forestry</t>
  </si>
  <si>
    <t>Total Rural Affairs, Land Reform and Islands</t>
  </si>
  <si>
    <t>Culture and Major Events</t>
  </si>
  <si>
    <t>Historic Scotland</t>
  </si>
  <si>
    <t>National Records of Scotland</t>
  </si>
  <si>
    <t>Historic Environment  Scotland</t>
  </si>
  <si>
    <t>External Affairs</t>
  </si>
  <si>
    <t>Total Constitution, External Affairs and Culture</t>
  </si>
  <si>
    <t>Deputy First Minister &amp; Covid Recovery</t>
  </si>
  <si>
    <t>Cities Investments and Strategy</t>
  </si>
  <si>
    <t xml:space="preserve">Economic Advice </t>
  </si>
  <si>
    <t>Governance, Elections &amp; Reform</t>
  </si>
  <si>
    <t>Government Business</t>
  </si>
  <si>
    <t>Organisational Readiness</t>
  </si>
  <si>
    <t>Local Government</t>
  </si>
  <si>
    <t>Scottish Public Pensions Agency</t>
  </si>
  <si>
    <t>Scottish Fiscal Commission</t>
  </si>
  <si>
    <t>Registers of Scotland</t>
  </si>
  <si>
    <t>Accountant in Bankruptcy</t>
  </si>
  <si>
    <t>Other Finance</t>
  </si>
  <si>
    <t>Consumer Scotland</t>
  </si>
  <si>
    <t>Revenue Scotland</t>
  </si>
  <si>
    <t>Corporate Running Costs</t>
  </si>
  <si>
    <t>Total Deputy First Minister &amp; Covid Recovery</t>
  </si>
  <si>
    <t>Administration</t>
  </si>
  <si>
    <t>Total Administration</t>
  </si>
  <si>
    <t>Total Crown Office and Procurator Fiscal Service</t>
  </si>
  <si>
    <t xml:space="preserve">Total Scottish Government </t>
  </si>
  <si>
    <t>Table 14: Comparison of Outturn data - 2014-15 to 2022-23 Real terms (2023-24 prices)</t>
  </si>
  <si>
    <t>Table 15: Level 3 headings ranked by size of real terms change in £m (2023-24 to 2024-25)</t>
  </si>
  <si>
    <t xml:space="preserve"> </t>
  </si>
  <si>
    <t>2023-24 - £m</t>
  </si>
  <si>
    <t>2024-25 - £m (real)</t>
  </si>
  <si>
    <t>Real terms change - £m</t>
  </si>
  <si>
    <t>Real terms change - %</t>
  </si>
  <si>
    <t>Adult Disability Payment</t>
  </si>
  <si>
    <t>NHS Territorial Boards</t>
  </si>
  <si>
    <t>Workforce, Infrastructure &amp; Digital</t>
  </si>
  <si>
    <t>Student Loan Fair Value Adjustment</t>
  </si>
  <si>
    <t>National Care Service / Adult Social Care</t>
  </si>
  <si>
    <t>Cost of Providing Student Loans (RAB Charge) (Non-Cash)</t>
  </si>
  <si>
    <t>Police Pensions</t>
  </si>
  <si>
    <t>General Revenue Grant</t>
  </si>
  <si>
    <t xml:space="preserve">Pension Age Winter Heating Payment </t>
  </si>
  <si>
    <t>Critical Safety, Maintenance and Infrastructure</t>
  </si>
  <si>
    <t>Funding held for agreement of Council Tax Freeze</t>
  </si>
  <si>
    <t>Pension Age Disability Payment</t>
  </si>
  <si>
    <t>Capitalised Interest</t>
  </si>
  <si>
    <t>Child Disability Payment</t>
  </si>
  <si>
    <t>Health Capital Investment</t>
  </si>
  <si>
    <t>Capital Expenditure</t>
  </si>
  <si>
    <t>Offshore Wind Supply Chain</t>
  </si>
  <si>
    <t>Support for Ferry Services</t>
  </si>
  <si>
    <t>General Medical Services</t>
  </si>
  <si>
    <t>Network Infrastructure</t>
  </si>
  <si>
    <t>Roads Depreciation</t>
  </si>
  <si>
    <t>Carer Support Payment</t>
  </si>
  <si>
    <t>NHS National Boards</t>
  </si>
  <si>
    <t>Operating Expenditure</t>
  </si>
  <si>
    <t>Support for Sustainable Travel</t>
  </si>
  <si>
    <t>Net Student Loans Advanced</t>
  </si>
  <si>
    <t>Early Learning and Childcare</t>
  </si>
  <si>
    <t>Office of the Chief Social Work Adviser</t>
  </si>
  <si>
    <t>Staff Costs</t>
  </si>
  <si>
    <t>Social Security Scotland</t>
  </si>
  <si>
    <t>Pharmaceutical Services</t>
  </si>
  <si>
    <t>Health Improvement and Protection</t>
  </si>
  <si>
    <t>Operational Costs</t>
  </si>
  <si>
    <t>Offender Services</t>
  </si>
  <si>
    <t>General Dental Services</t>
  </si>
  <si>
    <t>HE Capital</t>
  </si>
  <si>
    <t>Creative Scotland &amp; Other Arts</t>
  </si>
  <si>
    <t>Road Improvement</t>
  </si>
  <si>
    <t>ARE Operations</t>
  </si>
  <si>
    <t>Scottish Child Payment</t>
  </si>
  <si>
    <t>Response and Readiness</t>
  </si>
  <si>
    <t>Scottish Parliament</t>
  </si>
  <si>
    <t>Community Eyecare</t>
  </si>
  <si>
    <t>Scottish Canals</t>
  </si>
  <si>
    <t>Concessionary Fares</t>
  </si>
  <si>
    <t>Creating Positive Futures</t>
  </si>
  <si>
    <t>College Depreciation Costs</t>
  </si>
  <si>
    <t>Specific Resource Grants</t>
  </si>
  <si>
    <t>Carer’s Allowance Supplement</t>
  </si>
  <si>
    <t>Child Winter Heating Payment</t>
  </si>
  <si>
    <t>Economic Strategy</t>
  </si>
  <si>
    <t>Marine EU Income</t>
  </si>
  <si>
    <t>Capital</t>
  </si>
  <si>
    <t>Finance FTs</t>
  </si>
  <si>
    <t>Support for Air Services</t>
  </si>
  <si>
    <t>FLS Resource</t>
  </si>
  <si>
    <t>College Operational Income</t>
  </si>
  <si>
    <t>NatureScot</t>
  </si>
  <si>
    <t>HE FTs Income</t>
  </si>
  <si>
    <t>CIC Scheme</t>
  </si>
  <si>
    <t>Scottish Environmental Protection Agency</t>
  </si>
  <si>
    <t>Education and Training</t>
  </si>
  <si>
    <t>Cultural Collections</t>
  </si>
  <si>
    <t>Centrally Managed Costs</t>
  </si>
  <si>
    <t>Agency Administration Costs</t>
  </si>
  <si>
    <t>Student Loan Interest Subsidy to Bank</t>
  </si>
  <si>
    <t>Public Service Reform &amp; Community Empowerment</t>
  </si>
  <si>
    <t>SAAS Capital</t>
  </si>
  <si>
    <t>Trunk Road Network PPP Payments</t>
  </si>
  <si>
    <t>Tay Bridge Authority</t>
  </si>
  <si>
    <t>Innovation, Industries, Trade and Investment</t>
  </si>
  <si>
    <t>Interest on Voted Loans</t>
  </si>
  <si>
    <t>Zero Waste</t>
  </si>
  <si>
    <t>Best Start Grant</t>
  </si>
  <si>
    <t>Building Standards</t>
  </si>
  <si>
    <t>Highlands and Islands Airports Limited</t>
  </si>
  <si>
    <t>Net College Capital</t>
  </si>
  <si>
    <t>College Capital Expenditure</t>
  </si>
  <si>
    <t>Food Industry Support</t>
  </si>
  <si>
    <t>Victim/Witness Support</t>
  </si>
  <si>
    <t>Exchequer and Finance</t>
  </si>
  <si>
    <t>Growth Accelerator</t>
  </si>
  <si>
    <t xml:space="preserve">Case related </t>
  </si>
  <si>
    <t>Nature Restoration</t>
  </si>
  <si>
    <t>Best Start Foods</t>
  </si>
  <si>
    <t>Scotland Act Implementation</t>
  </si>
  <si>
    <t>Industrial Injuries Disablement Scheme</t>
  </si>
  <si>
    <t>Police Investigation and Review Commissioner</t>
  </si>
  <si>
    <t>Community Led Local Delivery</t>
  </si>
  <si>
    <t>FLS Capital</t>
  </si>
  <si>
    <t>Winter Heating Payment</t>
  </si>
  <si>
    <t>Capital Receipts</t>
  </si>
  <si>
    <t>National Performing Companies</t>
  </si>
  <si>
    <t>Crofting Commission</t>
  </si>
  <si>
    <t>Scottish Government Capital Projects</t>
  </si>
  <si>
    <t>Communities Analysis</t>
  </si>
  <si>
    <t>Crofting Assitance</t>
  </si>
  <si>
    <t>Education Analytical Services</t>
  </si>
  <si>
    <t>Less Income</t>
  </si>
  <si>
    <t>Police Support Services</t>
  </si>
  <si>
    <t>Housing Support</t>
  </si>
  <si>
    <t>Drinking Water Quality Regulator</t>
  </si>
  <si>
    <t>Scottish Land Commission</t>
  </si>
  <si>
    <t>Local Government Advice and Policy</t>
  </si>
  <si>
    <t>Office Costs</t>
  </si>
  <si>
    <t>Culture &amp; Major Events Staffing</t>
  </si>
  <si>
    <t>Rail Development</t>
  </si>
  <si>
    <t>Queensferry Crossing</t>
  </si>
  <si>
    <t>Public Information and Engagement</t>
  </si>
  <si>
    <t>Islands Bonds</t>
  </si>
  <si>
    <t>EU Income</t>
  </si>
  <si>
    <t>EC Receipts</t>
  </si>
  <si>
    <t>Convergence Funding</t>
  </si>
  <si>
    <t>College Capital Receipts</t>
  </si>
  <si>
    <t>Carbon Neutral Islands</t>
  </si>
  <si>
    <t>Extension of Freedom of Information</t>
  </si>
  <si>
    <t>Forestry</t>
  </si>
  <si>
    <t>British Irish Council</t>
  </si>
  <si>
    <t>Scottish Parliament Elections</t>
  </si>
  <si>
    <t>Royal &amp; Ceremonial</t>
  </si>
  <si>
    <t>Local Government Elections</t>
  </si>
  <si>
    <t>Young Carer Grant</t>
  </si>
  <si>
    <t>Technical Assistance</t>
  </si>
  <si>
    <t>Architecture &amp; Place</t>
  </si>
  <si>
    <t>Planning &amp; Environmental Appeals</t>
  </si>
  <si>
    <t>Criminal Injuries Administration Costs</t>
  </si>
  <si>
    <t>Office of the Chief Researcher</t>
  </si>
  <si>
    <t>Agricultural &amp; Horticultural Advice &amp; Support</t>
  </si>
  <si>
    <t>Resilience</t>
  </si>
  <si>
    <t>Boundaries Scotland</t>
  </si>
  <si>
    <t>Scientific Engagment and Advice</t>
  </si>
  <si>
    <t>Private Water</t>
  </si>
  <si>
    <t>Legal Aid Administration</t>
  </si>
  <si>
    <t>Scottish Welfare Fund - Adminstration</t>
  </si>
  <si>
    <t>Disclosure Scotland Expenditure</t>
  </si>
  <si>
    <t>Smartcard Programme</t>
  </si>
  <si>
    <t>Funeral Support Payment</t>
  </si>
  <si>
    <t>Student Loans Company Administration Costs</t>
  </si>
  <si>
    <t>National Parks</t>
  </si>
  <si>
    <t>Land Managers' Renewables Fund</t>
  </si>
  <si>
    <t>Veterinary Surveillance</t>
  </si>
  <si>
    <t>Office of the Chief Economic Adviser</t>
  </si>
  <si>
    <t>Economic and Other Surveys</t>
  </si>
  <si>
    <t>Marine Fund Scotland</t>
  </si>
  <si>
    <t>Edinburgh Tram Inquiry</t>
  </si>
  <si>
    <t>Forest Research (Cross Border Services)</t>
  </si>
  <si>
    <t>Rural Economy and Communities</t>
  </si>
  <si>
    <t>Depreciation</t>
  </si>
  <si>
    <t>Scottish Funding Council Administration</t>
  </si>
  <si>
    <t>Scottish Futures Trust</t>
  </si>
  <si>
    <t>Safer and Secure Scotland</t>
  </si>
  <si>
    <t>College Not for Profit (NPD) Expenditure</t>
  </si>
  <si>
    <t>Fisheries Harbour Grant</t>
  </si>
  <si>
    <t>Sportscotland</t>
  </si>
  <si>
    <t>Scottish Welfare Fund</t>
  </si>
  <si>
    <t>Judicial Salaries</t>
  </si>
  <si>
    <t>Support for Freight Industry</t>
  </si>
  <si>
    <t>Strategic Policy, Research and Sponsorship</t>
  </si>
  <si>
    <t>Science and Advice for Scottish Agriculture</t>
  </si>
  <si>
    <t>Severe Disablement Allowance</t>
  </si>
  <si>
    <t>Hydro Nations</t>
  </si>
  <si>
    <t>Job Start Payment</t>
  </si>
  <si>
    <t>Less Favoured Area Support Scheme</t>
  </si>
  <si>
    <t xml:space="preserve">Climate Action and Policy </t>
  </si>
  <si>
    <t>Active, Healthy Lives</t>
  </si>
  <si>
    <t>International and European Relations</t>
  </si>
  <si>
    <t>Revenue Consequences of NPD</t>
  </si>
  <si>
    <t>Covid Recovery</t>
  </si>
  <si>
    <t>Stronger Communities</t>
  </si>
  <si>
    <t>Digital Health and Care</t>
  </si>
  <si>
    <t>Animal Health</t>
  </si>
  <si>
    <t>Curriculum</t>
  </si>
  <si>
    <t>Procurement Shared Services</t>
  </si>
  <si>
    <t>Redress, Relations and Response</t>
  </si>
  <si>
    <t>Gaelic</t>
  </si>
  <si>
    <t>Programmes of Research</t>
  </si>
  <si>
    <t>Strategic Transport Projects Review</t>
  </si>
  <si>
    <t>Alcohol and Drugs Policy</t>
  </si>
  <si>
    <t>Programme and Running costs</t>
  </si>
  <si>
    <t>Early Years</t>
  </si>
  <si>
    <t>Regeneration</t>
  </si>
  <si>
    <t>Fire Pensions</t>
  </si>
  <si>
    <t>Islands Plan</t>
  </si>
  <si>
    <t>Student Awards Agency for Scotland Operating Costs</t>
  </si>
  <si>
    <t>Agricultural Transformation</t>
  </si>
  <si>
    <t>Legal Aid Fund</t>
  </si>
  <si>
    <t>Pillar 1 - Greening payments</t>
  </si>
  <si>
    <t>Royal Botanic Garden, Edinburgh</t>
  </si>
  <si>
    <t>Agency Administration</t>
  </si>
  <si>
    <t>NHS Impairments (AME)</t>
  </si>
  <si>
    <t>Voted Loans</t>
  </si>
  <si>
    <t>Support for Active Travel</t>
  </si>
  <si>
    <t>Business Development</t>
  </si>
  <si>
    <t>CARES Recovery</t>
  </si>
  <si>
    <t>Children's Rights, Protection &amp; Justice</t>
  </si>
  <si>
    <t>Outcomes Framework</t>
  </si>
  <si>
    <t>Environmental Quality</t>
  </si>
  <si>
    <t>Government Business and Constitutional Relations Policy and Co-ordination</t>
  </si>
  <si>
    <t>Pillar 1 - Basic payments</t>
  </si>
  <si>
    <t>City and Region Investment &amp; Strategy</t>
  </si>
  <si>
    <t>Mental Health Services</t>
  </si>
  <si>
    <t>Other Miscellaneous</t>
  </si>
  <si>
    <t>Financial Transactions</t>
  </si>
  <si>
    <t>Audit Scotland</t>
  </si>
  <si>
    <t>EU Fisheries Grants</t>
  </si>
  <si>
    <t>Student Loan Sale Subsidy Impairment Adjustment</t>
  </si>
  <si>
    <t>Renewal, Recovery and Transformation Fund</t>
  </si>
  <si>
    <t>Agri Environment Measures</t>
  </si>
  <si>
    <t>Skills Development Scotland</t>
  </si>
  <si>
    <t>South of Scotland Enterprise Agency</t>
  </si>
  <si>
    <t>Support for Bus Services</t>
  </si>
  <si>
    <t>Highlands and Islands Enterprise</t>
  </si>
  <si>
    <t>National Police Funding &amp; Reform</t>
  </si>
  <si>
    <t>Pillar 1 - Other payments</t>
  </si>
  <si>
    <t>Enhancement Projects</t>
  </si>
  <si>
    <t>Travel Strategy and Innovation</t>
  </si>
  <si>
    <t>Care Experience - Whole Family Wellbeing</t>
  </si>
  <si>
    <t>Skills</t>
  </si>
  <si>
    <t>Quality and Improvement</t>
  </si>
  <si>
    <t>Energy Efficiency and Decarbonisation</t>
  </si>
  <si>
    <t>Major Events</t>
  </si>
  <si>
    <t>Specific Capital Grants</t>
  </si>
  <si>
    <t>Fuel Poverty and Housing Quality</t>
  </si>
  <si>
    <t>Agricultural Reform Programme</t>
  </si>
  <si>
    <t>Scottish Adult Disability Living Allowance</t>
  </si>
  <si>
    <t>HE FTs</t>
  </si>
  <si>
    <t>Student Support &amp; Tuition Fee Payments</t>
  </si>
  <si>
    <t>Non-Domestic Rates</t>
  </si>
  <si>
    <t>Improvement, Attainment &amp; Wellbeing</t>
  </si>
  <si>
    <t>Energy</t>
  </si>
  <si>
    <t>Employability</t>
  </si>
  <si>
    <t>Woodland Grants</t>
  </si>
  <si>
    <t>Just Transition Fund</t>
  </si>
  <si>
    <t>Enterprise</t>
  </si>
  <si>
    <t>HE Resource</t>
  </si>
  <si>
    <t>Future Transport Fund - Low Carbon</t>
  </si>
  <si>
    <t>Vessels and Piers</t>
  </si>
  <si>
    <t>Net College Resource</t>
  </si>
  <si>
    <t>College Operational Expenditure</t>
  </si>
  <si>
    <t>Rail Services</t>
  </si>
  <si>
    <t>General Capital Grant</t>
  </si>
  <si>
    <t>More Homes</t>
  </si>
  <si>
    <t>Covid-19 Funding and Other Services</t>
  </si>
  <si>
    <t>Scottish Teachers Pension Scheme</t>
  </si>
  <si>
    <t>NHS Pension Scheme</t>
  </si>
  <si>
    <t>Social Justice, Housing and Local Government</t>
  </si>
  <si>
    <t>Rural Affairs and Islands</t>
  </si>
  <si>
    <t>Administration costs</t>
  </si>
  <si>
    <t xml:space="preserve">Enterprise </t>
  </si>
  <si>
    <t xml:space="preserve"> Finance and the Economy</t>
  </si>
  <si>
    <t>Innovation and Industries</t>
  </si>
  <si>
    <t>Future Transport Funds-</t>
  </si>
  <si>
    <t>Net Zero, Energy and Transport</t>
  </si>
  <si>
    <t>Cities Investment and Strategy</t>
  </si>
  <si>
    <t>Digital Connectivity Capital</t>
  </si>
  <si>
    <t>Network Strengthening-</t>
  </si>
  <si>
    <t>Support for Bus Services-</t>
  </si>
  <si>
    <t>Major Public Transport Projects-</t>
  </si>
  <si>
    <t>Cost of Providing Student Loans (RAB Charge)(Non-Cash)-</t>
  </si>
  <si>
    <t>Capitalised Interest-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</si>
  <si>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</si>
  <si>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</si>
  <si>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</si>
  <si>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</si>
  <si>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</si>
  <si>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</si>
  <si>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</si>
  <si>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</si>
  <si>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2021-22</t>
  </si>
  <si>
    <t>2022-23</t>
  </si>
  <si>
    <t>2023-24</t>
  </si>
  <si>
    <t>2024-25</t>
  </si>
  <si>
    <t>2025-26</t>
  </si>
  <si>
    <t>2026-27</t>
  </si>
  <si>
    <t>2027-28</t>
  </si>
  <si>
    <t>2028-29</t>
  </si>
  <si>
    <t>Note: Updated 12/01/2024 Error in porfolio classification in tables 13 and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</si>
</sst>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0;\(#,##0.00\)"/>
    <numFmt numFmtId="165" formatCode="#,##0.0"/>
    <numFmt numFmtId="166" formatCode="0.0%"/>
    <numFmt numFmtId="167" formatCode="0.0"/>
    <numFmt numFmtId="168" formatCode="_-* #,##0.0_-;\-* #,##0.0_-;_-* &quot;-&quot;??_-;_-@_-"/>
    <numFmt numFmtId="169" formatCode="0.000000"/>
  </numFmts>
  <fonts count="30">
    <font>
      <sz val="12"/>
      <color theme="1"/>
      <name val="Arial"/>
      <family val="2"/>
    </font>
    <font>
      <sz val="10"/>
      <color theme="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u/>
      <sz val="20"/>
      <name val="Arial"/>
      <family val="2"/>
    </font>
    <font>
      <u/>
      <sz val="14"/>
      <color indexed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Clan-News"/>
      <family val="2"/>
    </font>
    <font>
      <sz val="10"/>
      <name val="Clan-News"/>
      <family val="2"/>
    </font>
    <font>
      <b/>
      <sz val="10"/>
      <name val="Clan-News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6"/>
      <color theme="1"/>
      <name val="Arial"/>
      <family val="2"/>
    </font>
    <font>
      <u/>
      <sz val="20"/>
      <color theme="1"/>
      <name val="Arial"/>
      <family val="2"/>
    </font>
    <font>
      <sz val="14"/>
      <color theme="0"/>
      <name val="Arial"/>
      <family val="2"/>
    </font>
    <font>
      <b/>
      <u/>
      <sz val="12"/>
      <color theme="0"/>
      <name val="Arial"/>
      <family val="2"/>
    </font>
    <font>
      <b/>
      <u/>
      <sz val="12"/>
      <color theme="1"/>
      <name val="Arial"/>
      <family val="2"/>
    </font>
    <font>
      <i/>
      <sz val="12"/>
      <color theme="1"/>
      <name val="Arial"/>
      <family val="2"/>
    </font>
    <font>
      <b/>
      <sz val="14"/>
      <color theme="0"/>
      <name val="Arial"/>
      <family val="2"/>
    </font>
    <font>
      <sz val="20"/>
      <color theme="1"/>
      <name val="Arial"/>
      <family val="2"/>
    </font>
    <font>
      <u/>
      <sz val="12"/>
      <color theme="1"/>
      <name val="Arial"/>
      <family val="2"/>
    </font>
    <font>
      <b/>
      <sz val="20"/>
      <color theme="5"/>
      <name val="Arial"/>
      <family val="2"/>
    </font>
    <font>
      <b/>
      <sz val="10"/>
      <color theme="0"/>
      <name val="Clan-News"/>
      <family val="2"/>
    </font>
    <font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4.9958800012207406E-2"/>
      </left>
      <right style="thin">
        <color theme="0" tint="-4.9958800012207406E-2"/>
      </right>
      <top style="thin">
        <color theme="0" tint="-4.9958800012207406E-2"/>
      </top>
      <bottom style="thin">
        <color theme="0" tint="-4.9958800012207406E-2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 tint="-4.9958800012207406E-2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000000"/>
      </bottom>
      <diagonal/>
    </border>
    <border>
      <left style="thin">
        <color theme="0"/>
      </left>
      <right style="thin">
        <color theme="0"/>
      </right>
      <top/>
      <bottom style="thin">
        <color rgb="FF00000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8">
    <xf numFmtId="0" fontId="0" fillId="0" borderId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0" fontId="6" fillId="0" borderId="0" applyNumberFormat="0" applyFill="0" applyBorder="0">
      <protection locked="0"/>
    </xf>
    <xf numFmtId="0" fontId="4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</cellStyleXfs>
  <cellXfs count="115">
    <xf numFmtId="0" fontId="0" fillId="0" borderId="0" xfId="0"/>
    <xf numFmtId="0" fontId="0" fillId="2" borderId="0" xfId="0" applyFill="1"/>
    <xf numFmtId="165" fontId="2" fillId="2" borderId="0" xfId="3" applyNumberFormat="1" applyFont="1" applyFill="1" applyAlignment="1">
      <alignment horizontal="right" vertical="top" wrapText="1"/>
    </xf>
    <xf numFmtId="0" fontId="18" fillId="2" borderId="0" xfId="0" applyFont="1" applyFill="1"/>
    <xf numFmtId="0" fontId="9" fillId="2" borderId="0" xfId="6" applyFont="1" applyFill="1" applyBorder="1" applyProtection="1"/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vertical="center"/>
    </xf>
    <xf numFmtId="165" fontId="7" fillId="2" borderId="0" xfId="16" applyNumberFormat="1" applyFont="1" applyFill="1" applyAlignment="1">
      <alignment horizontal="right"/>
    </xf>
    <xf numFmtId="165" fontId="3" fillId="2" borderId="0" xfId="16" applyNumberFormat="1" applyFont="1" applyFill="1" applyAlignment="1">
      <alignment horizontal="right" vertical="top" wrapText="1"/>
    </xf>
    <xf numFmtId="165" fontId="10" fillId="2" borderId="0" xfId="16" applyNumberFormat="1" applyFont="1" applyFill="1" applyAlignment="1">
      <alignment horizontal="right" vertical="top" wrapText="1"/>
    </xf>
    <xf numFmtId="165" fontId="2" fillId="2" borderId="0" xfId="16" applyNumberFormat="1" applyFont="1" applyFill="1" applyAlignment="1">
      <alignment horizontal="right" vertical="top" wrapText="1"/>
    </xf>
    <xf numFmtId="165" fontId="7" fillId="2" borderId="0" xfId="16" applyNumberFormat="1" applyFont="1" applyFill="1" applyAlignment="1">
      <alignment horizontal="right" vertical="top" wrapText="1"/>
    </xf>
    <xf numFmtId="165" fontId="15" fillId="2" borderId="0" xfId="16" applyNumberFormat="1" applyFont="1" applyFill="1" applyAlignment="1">
      <alignment horizontal="right" vertical="top" wrapText="1"/>
    </xf>
    <xf numFmtId="0" fontId="11" fillId="2" borderId="0" xfId="0" applyFont="1" applyFill="1"/>
    <xf numFmtId="0" fontId="22" fillId="2" borderId="0" xfId="0" applyFont="1" applyFill="1"/>
    <xf numFmtId="0" fontId="0" fillId="2" borderId="1" xfId="0" applyFill="1" applyBorder="1"/>
    <xf numFmtId="0" fontId="9" fillId="2" borderId="1" xfId="6" applyFont="1" applyFill="1" applyBorder="1" applyProtection="1"/>
    <xf numFmtId="165" fontId="0" fillId="2" borderId="1" xfId="0" applyNumberFormat="1" applyFill="1" applyBorder="1"/>
    <xf numFmtId="0" fontId="17" fillId="2" borderId="1" xfId="0" applyFont="1" applyFill="1" applyBorder="1"/>
    <xf numFmtId="167" fontId="17" fillId="2" borderId="1" xfId="0" applyNumberFormat="1" applyFont="1" applyFill="1" applyBorder="1"/>
    <xf numFmtId="0" fontId="23" fillId="2" borderId="1" xfId="0" applyFont="1" applyFill="1" applyBorder="1"/>
    <xf numFmtId="0" fontId="0" fillId="2" borderId="2" xfId="0" applyFill="1" applyBorder="1"/>
    <xf numFmtId="165" fontId="0" fillId="2" borderId="3" xfId="0" applyNumberFormat="1" applyFill="1" applyBorder="1"/>
    <xf numFmtId="166" fontId="0" fillId="2" borderId="3" xfId="0" applyNumberFormat="1" applyFill="1" applyBorder="1"/>
    <xf numFmtId="0" fontId="18" fillId="2" borderId="1" xfId="0" applyFont="1" applyFill="1" applyBorder="1"/>
    <xf numFmtId="0" fontId="0" fillId="2" borderId="4" xfId="0" applyFill="1" applyBorder="1"/>
    <xf numFmtId="0" fontId="0" fillId="2" borderId="5" xfId="0" applyFill="1" applyBorder="1"/>
    <xf numFmtId="164" fontId="16" fillId="3" borderId="0" xfId="3" applyNumberFormat="1" applyFont="1" applyFill="1" applyAlignment="1">
      <alignment vertical="top" wrapText="1"/>
    </xf>
    <xf numFmtId="0" fontId="16" fillId="3" borderId="6" xfId="16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center"/>
    </xf>
    <xf numFmtId="0" fontId="26" fillId="2" borderId="0" xfId="0" applyFont="1" applyFill="1" applyAlignment="1">
      <alignment horizontal="center" vertical="center"/>
    </xf>
    <xf numFmtId="0" fontId="6" fillId="2" borderId="0" xfId="6" applyFill="1" applyProtection="1"/>
    <xf numFmtId="165" fontId="23" fillId="2" borderId="1" xfId="0" applyNumberFormat="1" applyFont="1" applyFill="1" applyBorder="1"/>
    <xf numFmtId="0" fontId="0" fillId="2" borderId="0" xfId="0" applyFill="1" applyAlignment="1">
      <alignment horizontal="center"/>
    </xf>
    <xf numFmtId="0" fontId="7" fillId="2" borderId="0" xfId="6" applyFont="1" applyFill="1" applyProtection="1"/>
    <xf numFmtId="165" fontId="0" fillId="2" borderId="3" xfId="0" applyNumberFormat="1" applyFill="1" applyBorder="1" applyAlignment="1">
      <alignment horizontal="right"/>
    </xf>
    <xf numFmtId="165" fontId="7" fillId="2" borderId="0" xfId="16" applyNumberFormat="1" applyFont="1" applyFill="1" applyAlignment="1">
      <alignment horizontal="right" wrapText="1"/>
    </xf>
    <xf numFmtId="0" fontId="0" fillId="2" borderId="0" xfId="0" applyFill="1" applyAlignment="1">
      <alignment wrapText="1"/>
    </xf>
    <xf numFmtId="165" fontId="10" fillId="2" borderId="0" xfId="16" applyNumberFormat="1" applyFont="1" applyFill="1" applyAlignment="1">
      <alignment horizontal="right" wrapText="1"/>
    </xf>
    <xf numFmtId="165" fontId="15" fillId="2" borderId="0" xfId="16" applyNumberFormat="1" applyFont="1" applyFill="1" applyAlignment="1">
      <alignment horizontal="right" wrapText="1"/>
    </xf>
    <xf numFmtId="165" fontId="20" fillId="2" borderId="0" xfId="16" applyNumberFormat="1" applyFont="1" applyFill="1" applyAlignment="1">
      <alignment horizontal="right" wrapText="1"/>
    </xf>
    <xf numFmtId="165" fontId="21" fillId="2" borderId="0" xfId="16" applyNumberFormat="1" applyFont="1" applyFill="1" applyAlignment="1">
      <alignment horizontal="right" wrapText="1"/>
    </xf>
    <xf numFmtId="165" fontId="10" fillId="2" borderId="0" xfId="16" applyNumberFormat="1" applyFont="1" applyFill="1" applyAlignment="1">
      <alignment wrapText="1"/>
    </xf>
    <xf numFmtId="0" fontId="8" fillId="2" borderId="1" xfId="6" applyFont="1" applyFill="1" applyBorder="1" applyAlignment="1" applyProtection="1">
      <alignment horizontal="left" vertical="center"/>
    </xf>
    <xf numFmtId="0" fontId="28" fillId="3" borderId="6" xfId="16" applyFont="1" applyFill="1" applyBorder="1" applyAlignment="1">
      <alignment horizontal="left" vertical="center" wrapText="1"/>
    </xf>
    <xf numFmtId="0" fontId="27" fillId="2" borderId="0" xfId="0" applyFont="1" applyFill="1" applyAlignment="1">
      <alignment vertical="center"/>
    </xf>
    <xf numFmtId="0" fontId="24" fillId="3" borderId="4" xfId="0" applyFont="1" applyFill="1" applyBorder="1" applyAlignment="1">
      <alignment vertical="center" wrapText="1"/>
    </xf>
    <xf numFmtId="0" fontId="24" fillId="4" borderId="4" xfId="0" applyFont="1" applyFill="1" applyBorder="1" applyAlignment="1">
      <alignment vertical="center" wrapText="1"/>
    </xf>
    <xf numFmtId="0" fontId="0" fillId="2" borderId="1" xfId="0" applyFill="1" applyBorder="1" applyAlignment="1">
      <alignment wrapText="1"/>
    </xf>
    <xf numFmtId="165" fontId="0" fillId="2" borderId="1" xfId="0" applyNumberFormat="1" applyFill="1" applyBorder="1" applyAlignment="1">
      <alignment horizontal="right" wrapText="1"/>
    </xf>
    <xf numFmtId="0" fontId="19" fillId="2" borderId="1" xfId="0" applyFont="1" applyFill="1" applyBorder="1" applyAlignment="1">
      <alignment vertical="center"/>
    </xf>
    <xf numFmtId="165" fontId="16" fillId="4" borderId="4" xfId="16" applyNumberFormat="1" applyFont="1" applyFill="1" applyBorder="1" applyAlignment="1">
      <alignment horizontal="center" wrapText="1"/>
    </xf>
    <xf numFmtId="165" fontId="16" fillId="4" borderId="7" xfId="16" applyNumberFormat="1" applyFont="1" applyFill="1" applyBorder="1" applyAlignment="1">
      <alignment horizontal="center" wrapText="1"/>
    </xf>
    <xf numFmtId="0" fontId="16" fillId="4" borderId="4" xfId="0" applyFont="1" applyFill="1" applyBorder="1" applyAlignment="1">
      <alignment horizontal="center" wrapText="1"/>
    </xf>
    <xf numFmtId="0" fontId="8" fillId="2" borderId="0" xfId="6" applyFont="1" applyFill="1" applyBorder="1" applyAlignment="1" applyProtection="1">
      <alignment vertical="center"/>
    </xf>
    <xf numFmtId="0" fontId="16" fillId="3" borderId="8" xfId="0" applyFont="1" applyFill="1" applyBorder="1" applyAlignment="1">
      <alignment vertical="center"/>
    </xf>
    <xf numFmtId="0" fontId="0" fillId="2" borderId="0" xfId="0" applyFill="1" applyAlignment="1">
      <alignment horizontal="right"/>
    </xf>
    <xf numFmtId="0" fontId="16" fillId="3" borderId="6" xfId="16" applyFont="1" applyFill="1" applyBorder="1" applyAlignment="1">
      <alignment horizontal="right" vertical="center" wrapText="1"/>
    </xf>
    <xf numFmtId="0" fontId="0" fillId="2" borderId="0" xfId="0" applyFill="1" applyAlignment="1">
      <alignment horizontal="left" vertical="center" wrapText="1"/>
    </xf>
    <xf numFmtId="0" fontId="15" fillId="4" borderId="4" xfId="0" applyFont="1" applyFill="1" applyBorder="1" applyAlignment="1">
      <alignment horizontal="center" vertical="top" wrapText="1"/>
    </xf>
    <xf numFmtId="0" fontId="15" fillId="3" borderId="1" xfId="0" applyFont="1" applyFill="1" applyBorder="1" applyAlignment="1">
      <alignment horizontal="center" vertical="center" wrapText="1"/>
    </xf>
    <xf numFmtId="9" fontId="7" fillId="2" borderId="0" xfId="1" applyFont="1" applyFill="1" applyBorder="1" applyAlignment="1">
      <alignment horizontal="right" wrapText="1"/>
    </xf>
    <xf numFmtId="164" fontId="16" fillId="3" borderId="0" xfId="3" applyNumberFormat="1" applyFont="1" applyFill="1" applyAlignment="1">
      <alignment vertical="center" wrapText="1"/>
    </xf>
    <xf numFmtId="2" fontId="0" fillId="0" borderId="0" xfId="0" applyNumberFormat="1"/>
    <xf numFmtId="2" fontId="12" fillId="0" borderId="0" xfId="3" applyNumberFormat="1" applyFont="1" applyAlignment="1">
      <alignment horizontal="right" vertical="top" wrapText="1"/>
    </xf>
    <xf numFmtId="2" fontId="13" fillId="0" borderId="0" xfId="3" applyNumberFormat="1" applyFont="1" applyAlignment="1">
      <alignment horizontal="right" vertical="top" wrapText="1"/>
    </xf>
    <xf numFmtId="2" fontId="13" fillId="0" borderId="0" xfId="3" applyNumberFormat="1" applyFont="1" applyAlignment="1">
      <alignment horizontal="right" wrapText="1"/>
    </xf>
    <xf numFmtId="2" fontId="14" fillId="0" borderId="0" xfId="3" applyNumberFormat="1" applyFont="1" applyAlignment="1">
      <alignment horizontal="right" vertical="top" wrapText="1"/>
    </xf>
    <xf numFmtId="0" fontId="0" fillId="2" borderId="9" xfId="0" applyFill="1" applyBorder="1"/>
    <xf numFmtId="165" fontId="0" fillId="2" borderId="10" xfId="0" applyNumberFormat="1" applyFill="1" applyBorder="1"/>
    <xf numFmtId="166" fontId="0" fillId="2" borderId="10" xfId="0" applyNumberFormat="1" applyFill="1" applyBorder="1"/>
    <xf numFmtId="0" fontId="0" fillId="2" borderId="3" xfId="0" applyFill="1" applyBorder="1"/>
    <xf numFmtId="166" fontId="0" fillId="2" borderId="3" xfId="0" applyNumberFormat="1" applyFill="1" applyBorder="1" applyAlignment="1">
      <alignment horizontal="right"/>
    </xf>
    <xf numFmtId="168" fontId="0" fillId="2" borderId="1" xfId="0" applyNumberFormat="1" applyFill="1" applyBorder="1" applyAlignment="1">
      <alignment wrapText="1"/>
    </xf>
    <xf numFmtId="168" fontId="0" fillId="2" borderId="1" xfId="0" applyNumberFormat="1" applyFill="1" applyBorder="1"/>
    <xf numFmtId="168" fontId="15" fillId="4" borderId="4" xfId="0" applyNumberFormat="1" applyFont="1" applyFill="1" applyBorder="1" applyAlignment="1">
      <alignment horizontal="center" vertical="top" wrapText="1"/>
    </xf>
    <xf numFmtId="168" fontId="0" fillId="2" borderId="3" xfId="0" applyNumberFormat="1" applyFill="1" applyBorder="1" applyAlignment="1">
      <alignment horizontal="right"/>
    </xf>
    <xf numFmtId="168" fontId="0" fillId="2" borderId="10" xfId="0" applyNumberFormat="1" applyFill="1" applyBorder="1" applyAlignment="1">
      <alignment horizontal="right"/>
    </xf>
    <xf numFmtId="168" fontId="15" fillId="3" borderId="1" xfId="0" applyNumberFormat="1" applyFont="1" applyFill="1" applyBorder="1" applyAlignment="1">
      <alignment horizontal="center" vertical="center" wrapText="1"/>
    </xf>
    <xf numFmtId="168" fontId="0" fillId="2" borderId="1" xfId="0" applyNumberFormat="1" applyFill="1" applyBorder="1" applyAlignment="1">
      <alignment horizontal="right" wrapText="1"/>
    </xf>
    <xf numFmtId="165" fontId="0" fillId="2" borderId="0" xfId="0" applyNumberFormat="1" applyFill="1"/>
    <xf numFmtId="165" fontId="29" fillId="2" borderId="0" xfId="16" applyNumberFormat="1" applyFont="1" applyFill="1" applyAlignment="1">
      <alignment horizontal="right"/>
    </xf>
    <xf numFmtId="165" fontId="17" fillId="2" borderId="1" xfId="0" applyNumberFormat="1" applyFont="1" applyFill="1" applyBorder="1"/>
    <xf numFmtId="165" fontId="29" fillId="2" borderId="0" xfId="16" applyNumberFormat="1" applyFont="1" applyFill="1" applyAlignment="1">
      <alignment horizontal="right" vertical="top" wrapText="1"/>
    </xf>
    <xf numFmtId="165" fontId="29" fillId="2" borderId="0" xfId="16" applyNumberFormat="1" applyFont="1" applyFill="1" applyAlignment="1">
      <alignment horizontal="right" vertical="top"/>
    </xf>
    <xf numFmtId="165" fontId="29" fillId="2" borderId="0" xfId="3" applyNumberFormat="1" applyFont="1" applyFill="1" applyAlignment="1">
      <alignment horizontal="right" vertical="top" wrapText="1"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2" fontId="12" fillId="0" borderId="0" xfId="3" applyNumberFormat="1" applyFont="1" applyAlignment="1">
      <alignment horizontal="right"/>
    </xf>
    <xf numFmtId="164" fontId="24" fillId="4" borderId="0" xfId="3" applyNumberFormat="1" applyFont="1" applyFill="1" applyAlignment="1">
      <alignment vertical="center" wrapText="1"/>
    </xf>
    <xf numFmtId="0" fontId="29" fillId="2" borderId="0" xfId="16" applyFont="1" applyFill="1" applyAlignment="1">
      <alignment horizontal="left"/>
    </xf>
    <xf numFmtId="0" fontId="29" fillId="2" borderId="0" xfId="16" applyFont="1" applyFill="1" applyAlignment="1">
      <alignment horizontal="left" wrapText="1"/>
    </xf>
    <xf numFmtId="164" fontId="29" fillId="2" borderId="0" xfId="3" applyNumberFormat="1" applyFont="1" applyFill="1" applyAlignment="1">
      <alignment horizontal="left" wrapText="1"/>
    </xf>
    <xf numFmtId="165" fontId="16" fillId="4" borderId="11" xfId="16" applyNumberFormat="1" applyFont="1" applyFill="1" applyBorder="1" applyAlignment="1">
      <alignment horizontal="center" wrapText="1"/>
    </xf>
    <xf numFmtId="165" fontId="0" fillId="2" borderId="2" xfId="0" applyNumberFormat="1" applyFill="1" applyBorder="1"/>
    <xf numFmtId="168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165" fontId="0" fillId="2" borderId="9" xfId="0" applyNumberFormat="1" applyFill="1" applyBorder="1"/>
    <xf numFmtId="167" fontId="0" fillId="2" borderId="1" xfId="0" applyNumberFormat="1" applyFill="1" applyBorder="1" applyAlignment="1">
      <alignment horizontal="right" wrapText="1"/>
    </xf>
    <xf numFmtId="167" fontId="0" fillId="2" borderId="3" xfId="0" applyNumberFormat="1" applyFill="1" applyBorder="1" applyAlignment="1">
      <alignment horizontal="right"/>
    </xf>
    <xf numFmtId="166" fontId="0" fillId="2" borderId="3" xfId="1" applyNumberFormat="1" applyFont="1" applyFill="1" applyBorder="1" applyAlignment="1"/>
    <xf numFmtId="166" fontId="0" fillId="2" borderId="10" xfId="1" applyNumberFormat="1" applyFont="1" applyFill="1" applyBorder="1" applyAlignment="1"/>
    <xf numFmtId="166" fontId="0" fillId="2" borderId="3" xfId="1" applyNumberFormat="1" applyFont="1" applyFill="1" applyBorder="1" applyAlignment="1">
      <alignment horizontal="right"/>
    </xf>
    <xf numFmtId="166" fontId="0" fillId="2" borderId="1" xfId="1" applyNumberFormat="1" applyFont="1" applyFill="1" applyBorder="1" applyAlignment="1">
      <alignment horizontal="right" wrapText="1"/>
    </xf>
    <xf numFmtId="3" fontId="7" fillId="2" borderId="0" xfId="16" applyNumberFormat="1" applyFont="1" applyFill="1" applyAlignment="1">
      <alignment horizontal="right"/>
    </xf>
    <xf numFmtId="165" fontId="0" fillId="2" borderId="0" xfId="2" applyNumberFormat="1" applyFont="1" applyFill="1" applyBorder="1" applyAlignment="1">
      <alignment horizontal="right" wrapText="1"/>
    </xf>
    <xf numFmtId="165" fontId="0" fillId="2" borderId="0" xfId="0" applyNumberFormat="1" applyFill="1" applyAlignment="1">
      <alignment horizontal="right" wrapText="1"/>
    </xf>
    <xf numFmtId="165" fontId="0" fillId="2" borderId="0" xfId="2" applyNumberFormat="1" applyFont="1" applyFill="1" applyAlignment="1">
      <alignment horizontal="right" wrapText="1"/>
    </xf>
    <xf numFmtId="165" fontId="0" fillId="2" borderId="0" xfId="2" applyNumberFormat="1" applyFont="1" applyFill="1" applyBorder="1" applyAlignment="1">
      <alignment horizontal="right"/>
    </xf>
    <xf numFmtId="165" fontId="0" fillId="2" borderId="0" xfId="0" applyNumberFormat="1" applyFill="1" applyAlignment="1">
      <alignment horizontal="right"/>
    </xf>
    <xf numFmtId="165" fontId="7" fillId="2" borderId="0" xfId="2" applyNumberFormat="1" applyFont="1" applyFill="1" applyBorder="1" applyAlignment="1">
      <alignment horizontal="right" wrapText="1"/>
    </xf>
    <xf numFmtId="165" fontId="7" fillId="2" borderId="0" xfId="2" applyNumberFormat="1" applyFont="1" applyFill="1" applyBorder="1" applyAlignment="1">
      <alignment horizontal="right" vertical="top" wrapText="1"/>
    </xf>
    <xf numFmtId="166" fontId="0" fillId="2" borderId="0" xfId="1" applyNumberFormat="1" applyFont="1" applyFill="1" applyBorder="1" applyAlignment="1">
      <alignment horizontal="right" wrapText="1"/>
    </xf>
  </cellXfs>
  <cellStyles count="18">
    <cellStyle name="%" xfId="3" xr:uid="{00000000-0005-0000-0000-000006000000}"/>
    <cellStyle name="% 2" xfId="4" xr:uid="{00000000-0005-0000-0000-000007000000}"/>
    <cellStyle name="Comma" xfId="2" builtinId="3"/>
    <cellStyle name="Comma 2" xfId="5" xr:uid="{00000000-0005-0000-0000-000008000000}"/>
    <cellStyle name="Hyperlink" xfId="6" builtinId="8"/>
    <cellStyle name="Normal" xfId="0" builtinId="0"/>
    <cellStyle name="Normal 2" xfId="7" xr:uid="{00000000-0005-0000-0000-00000A000000}"/>
    <cellStyle name="Normal 2 2" xfId="8" xr:uid="{00000000-0005-0000-0000-00000B000000}"/>
    <cellStyle name="Normal 2 3" xfId="9" xr:uid="{00000000-0005-0000-0000-00000C000000}"/>
    <cellStyle name="Normal 3" xfId="10" xr:uid="{00000000-0005-0000-0000-00000D000000}"/>
    <cellStyle name="Normal 3 2" xfId="11" xr:uid="{00000000-0005-0000-0000-00000E000000}"/>
    <cellStyle name="Normal 4" xfId="12" xr:uid="{00000000-0005-0000-0000-00000F000000}"/>
    <cellStyle name="Normal 5" xfId="13" xr:uid="{00000000-0005-0000-0000-000010000000}"/>
    <cellStyle name="Normal 5 2" xfId="14" xr:uid="{00000000-0005-0000-0000-000011000000}"/>
    <cellStyle name="Normal 6" xfId="15" xr:uid="{00000000-0005-0000-0000-000012000000}"/>
    <cellStyle name="Normal_Draft Budget 2008-09_ L2 Table_ FC" xfId="16" xr:uid="{00000000-0005-0000-0000-000013000000}"/>
    <cellStyle name="Percent" xfId="1" builtinId="5"/>
    <cellStyle name="Percent 2" xfId="17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727409</xdr:colOff>
      <xdr:row>0</xdr:row>
      <xdr:rowOff>104774</xdr:rowOff>
    </xdr:from>
    <xdr:to>
      <xdr:col>0</xdr:col>
      <xdr:colOff>4942221</xdr:colOff>
      <xdr:row>5</xdr:row>
      <xdr:rowOff>76199</xdr:rowOff>
    </xdr:to>
    <xdr:pic>
      <xdr:nvPicPr>
        <xdr:cNvPr id="1077" name="Picture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723900" y="104775"/>
          <a:ext cx="4210050" cy="923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123</xdr:row>
      <xdr:rowOff>0</xdr:rowOff>
    </xdr:from>
    <xdr:to>
      <xdr:col>5</xdr:col>
      <xdr:colOff>866321</xdr:colOff>
      <xdr:row>131</xdr:row>
      <xdr:rowOff>165100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470ABF9-A91E-4B01-B537-6EAD206E2A29}"/>
            </a:ext>
          </a:extLst>
        </xdr:cNvPr>
        <xdr:cNvSpPr txBox="1"/>
      </xdr:nvSpPr>
      <xdr:spPr>
        <a:xfrm>
          <a:off x="0" y="24901071"/>
          <a:ext cx="11493500" cy="16891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1. </a:t>
          </a:r>
          <a:r>
            <a:rPr lang="en-GB" sz="1100"/>
            <a:t>Sport subsumed within Health Level 2 from 2017-18.</a:t>
          </a:r>
        </a:p>
        <a:p>
          <a:endParaRPr lang="en-GB" sz="1100"/>
        </a:p>
        <a:p>
          <a:r>
            <a:rPr lang="en-GB" sz="1100" b="1"/>
            <a:t>2. </a:t>
          </a:r>
          <a:r>
            <a:rPr lang="en-GB" sz="1100"/>
            <a:t>Budgets for Police and Fire in excess of £1 billion were transferred from Local Government to the new police and fire authorities from 2013-14 onwards.</a:t>
          </a:r>
        </a:p>
        <a:p>
          <a:endParaRPr lang="en-GB" sz="1100"/>
        </a:p>
        <a:p>
          <a:r>
            <a:rPr lang="en-GB" sz="1100" b="1"/>
            <a:t>3.</a:t>
          </a:r>
          <a:r>
            <a:rPr lang="en-GB" sz="1100"/>
            <a:t>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There was a one-off non cash RAB charge of £846m in 2018-19.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Corporate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Running Costs are now presented centrally in Deputy First Minister's portfolio - In previous years these were disagreggated across portfolios</a:t>
          </a:r>
          <a:endParaRPr lang="en-GB" sz="1100"/>
        </a:p>
        <a:p>
          <a:endParaRPr lang="en-GB" sz="1100"/>
        </a:p>
        <a:p>
          <a:r>
            <a:rPr lang="en-GB" sz="1100" b="1"/>
            <a:t>*</a:t>
          </a:r>
          <a:r>
            <a:rPr lang="en-GB" sz="1100"/>
            <a:t> Includes Covid-19 allocations of £8.6 billion</a:t>
          </a:r>
        </a:p>
        <a:p>
          <a:endParaRPr lang="en-GB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121</xdr:row>
      <xdr:rowOff>114300</xdr:rowOff>
    </xdr:from>
    <xdr:to>
      <xdr:col>6</xdr:col>
      <xdr:colOff>492125</xdr:colOff>
      <xdr:row>130</xdr:row>
      <xdr:rowOff>88900</xdr:rowOff>
    </xdr:to>
    <xdr:sp macro="" textlink="">
      <xdr:nvSpPr>
        <xdr:cNvPr id="4" name="TextBox 1">
          <a:extLst>
            <a:ext uri="{FF2B5EF4-FFF2-40B4-BE49-F238E27FC236}">
              <a16:creationId xmlns:a16="http://schemas.microsoft.com/office/drawing/2014/main" id="{93130902-1B9E-4FDA-AAAB-0ECC4C58EB37}"/>
            </a:ext>
          </a:extLst>
        </xdr:cNvPr>
        <xdr:cNvSpPr txBox="1"/>
      </xdr:nvSpPr>
      <xdr:spPr>
        <a:xfrm>
          <a:off x="0" y="24041100"/>
          <a:ext cx="11493500" cy="168910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/>
            <a:t>1. </a:t>
          </a:r>
          <a:r>
            <a:rPr lang="en-GB" sz="1100"/>
            <a:t>Sport subsumed within Health Level 2 from 2017-18.</a:t>
          </a:r>
        </a:p>
        <a:p>
          <a:endParaRPr lang="en-GB" sz="1100"/>
        </a:p>
        <a:p>
          <a:r>
            <a:rPr lang="en-GB" sz="1100" b="1"/>
            <a:t>2. </a:t>
          </a:r>
          <a:r>
            <a:rPr lang="en-GB" sz="1100"/>
            <a:t>Budgets for Police and Fire in excess of £1 billion were transferred from Local Government to the new police and fire authorities from 2013-14 onwards.</a:t>
          </a:r>
        </a:p>
        <a:p>
          <a:endParaRPr lang="en-GB" sz="1100"/>
        </a:p>
        <a:p>
          <a:r>
            <a:rPr lang="en-GB" sz="1100" b="1"/>
            <a:t>3.</a:t>
          </a:r>
          <a:r>
            <a:rPr lang="en-GB" sz="1100"/>
            <a:t>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There was a one-off non cash RAB charge of £846m in 2018-19.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Corporate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Running Costs are now presented centrally in Deputy First Minister's portfolio - In previous years these were disagreggated across portfolios</a:t>
          </a:r>
          <a:endParaRPr lang="en-GB" sz="1100"/>
        </a:p>
        <a:p>
          <a:endParaRPr lang="en-GB" sz="1100"/>
        </a:p>
        <a:p>
          <a:r>
            <a:rPr lang="en-GB" sz="1100" b="1"/>
            <a:t>*</a:t>
          </a:r>
          <a:r>
            <a:rPr lang="en-GB" sz="1100"/>
            <a:t> Includes Covid-19 allocations of £8.6 billion</a:t>
          </a:r>
        </a:p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9B9467"/>
      </a:lt2>
      <a:accent1>
        <a:srgbClr val="043657"/>
      </a:accent1>
      <a:accent2>
        <a:srgbClr val="5C2D91"/>
      </a:accent2>
      <a:accent3>
        <a:srgbClr val="BCBEC0"/>
      </a:accent3>
      <a:accent4>
        <a:srgbClr val="D08F29"/>
      </a:accent4>
      <a:accent5>
        <a:srgbClr val="A32382"/>
      </a:accent5>
      <a:accent6>
        <a:srgbClr val="5B8E3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7:F43"/>
  <sheetViews>
    <sheetView showGridLines="0" tabSelected="1" zoomScale="95" zoomScaleNormal="95" workbookViewId="0">
      <selection activeCell="A32" sqref="A32"/>
    </sheetView>
  </sheetViews>
  <sheetFormatPr defaultColWidth="8.84375" defaultRowHeight="15.5"/>
  <cols>
    <col min="1" max="1" width="73.69140625" style="1" bestFit="1" customWidth="1"/>
    <col min="2" max="16384" width="8.84375" style="1"/>
  </cols>
  <sheetData>
    <row r="7" spans="1:5" ht="25.5" customHeight="1">
      <c r="A7" s="46" t="s">
        <v>0</v>
      </c>
      <c r="B7" s="6"/>
      <c r="C7" s="6"/>
      <c r="D7" s="6"/>
      <c r="E7" s="6"/>
    </row>
    <row r="8" spans="1:5" ht="15" customHeight="1">
      <c r="A8" s="46"/>
      <c r="B8" s="6"/>
      <c r="C8" s="6"/>
      <c r="D8" s="6"/>
      <c r="E8" s="6"/>
    </row>
    <row r="9" spans="1:5" ht="6" customHeight="1">
      <c r="A9" s="29"/>
      <c r="B9" s="5"/>
      <c r="C9" s="5"/>
      <c r="D9" s="5"/>
    </row>
    <row r="10" spans="1:5">
      <c r="A10" s="30" t="s">
        <v>1</v>
      </c>
      <c r="B10" s="14"/>
      <c r="C10" s="14"/>
      <c r="D10" s="14"/>
      <c r="E10" s="14"/>
    </row>
    <row r="11" spans="1:5" ht="6" customHeight="1">
      <c r="A11" s="5"/>
      <c r="B11" s="5"/>
      <c r="C11" s="5"/>
      <c r="D11" s="5"/>
    </row>
    <row r="12" spans="1:5" ht="6" customHeight="1">
      <c r="A12" s="31"/>
      <c r="B12" s="5"/>
      <c r="C12" s="5"/>
      <c r="D12" s="5"/>
    </row>
    <row r="13" spans="1:5" ht="39.75" customHeight="1">
      <c r="A13" s="59" t="s">
        <v>2</v>
      </c>
    </row>
    <row r="14" spans="1:5" ht="18" customHeight="1"/>
    <row r="15" spans="1:5" ht="15" customHeight="1">
      <c r="A15" t="s">
        <v>3</v>
      </c>
    </row>
    <row r="16" spans="1:5">
      <c r="A16" s="1" t="str">
        <f>Table_1__Total_Managed_Expenditure_Cash_Terms</f>
        <v>Table 1: Total Managed Expenditure - Cash Terms</v>
      </c>
    </row>
    <row r="17" spans="1:1">
      <c r="A17" s="1" t="str">
        <f>Table_2__Total_Managed_Expenditure_Real_Terms__2013_14_prices</f>
        <v>Table 2: Total Managed Expenditure - Real Terms</v>
      </c>
    </row>
    <row r="18" spans="1:1">
      <c r="A18" s="1" t="str">
        <f>Table_1__Departmental_Expenditure_Limits_Cash_Terms</f>
        <v>Table 3: Resource and Capital - Cash Terms</v>
      </c>
    </row>
    <row r="19" spans="1:1">
      <c r="A19" s="1" t="str">
        <f>Table_2__Departmental_Expenditure_Limits_Real_Terms__2012_13_prices</f>
        <v>Table 4: Resource and Capital - Real Terms</v>
      </c>
    </row>
    <row r="20" spans="1:1">
      <c r="A20" s="1" t="str">
        <f>'TME, Resource, Capital and AME'!A55</f>
        <v>Table 5: Fiscal Resource - Cash Terms</v>
      </c>
    </row>
    <row r="21" spans="1:1">
      <c r="A21" s="1" t="str">
        <f>'TME, Resource, Capital and AME'!A68</f>
        <v>Table 6: Fiscal Resource - Real Terms</v>
      </c>
    </row>
    <row r="22" spans="1:1">
      <c r="A22" s="1" t="str">
        <f>'TME, Resource, Capital and AME'!A81</f>
        <v>Table 7: Capital (inc Financial Transactions) - Cash Terms</v>
      </c>
    </row>
    <row r="23" spans="1:1">
      <c r="A23" s="1" t="str">
        <f>'TME, Resource, Capital and AME'!A94</f>
        <v>Table 8: Capital - Real Terms</v>
      </c>
    </row>
    <row r="24" spans="1:1">
      <c r="A24" s="1" t="str">
        <f>Table_3__Annually_Managed_Expenditure_Cash_Terms</f>
        <v>Table 9: Annually Managed Expenditure - Cash Terms</v>
      </c>
    </row>
    <row r="25" spans="1:1">
      <c r="A25" s="1" t="str">
        <f>Table_4__Annually_Managed_Expenditure_Real_Terms___2012_13_prices</f>
        <v>Table 10: Annually Managed Expenditure - Real Terms</v>
      </c>
    </row>
    <row r="26" spans="1:1">
      <c r="A26" s="35" t="s">
        <v>4</v>
      </c>
    </row>
    <row r="27" spans="1:1">
      <c r="A27" s="35" t="s">
        <v>5</v>
      </c>
    </row>
    <row r="28" spans="1:1">
      <c r="A28" t="str">
        <f>'Level 2 2014-15 to 2022-23 cash'!A3</f>
        <v>Table 13: Comparison of Outturn data - 2014-15 to 2022-23 Cash terms</v>
      </c>
    </row>
    <row r="29" spans="1:1">
      <c r="A29" t="str">
        <f>'Level 2 2014-15 to 2022-23 real'!A3</f>
        <v>Table 14: Comparison of Outturn data - 2014-15 to 2022-23 Real terms (2023-24 prices)</v>
      </c>
    </row>
    <row r="30" spans="1:1">
      <c r="A30" t="str">
        <f>'Level 3 ranked by change'!Table_5__Departmental_Expenditure_Limits__Capital_Resource_Split</f>
        <v>Table 15: Level 3 headings ranked by size of real terms change in £m (2023-24 to 2024-25)</v>
      </c>
    </row>
    <row r="31" spans="1:1">
      <c r="A31" s="32"/>
    </row>
    <row r="32" spans="1:1">
      <c r="A32" s="32" t="s">
        <v>446</v>
      </c>
    </row>
    <row r="38" spans="6:6">
      <c r="F38" s="38"/>
    </row>
    <row r="39" spans="6:6">
      <c r="F39" s="38"/>
    </row>
    <row r="41" spans="6:6">
      <c r="F41" s="38"/>
    </row>
    <row r="42" spans="6:6">
      <c r="F42" s="38"/>
    </row>
    <row r="43" spans="6:6">
      <c r="F43" s="38"/>
    </row>
  </sheetData>
  <pageMargins left="0.7" right="0.7" top="0.75" bottom="0.75" header="0.3" footer="0.3"/>
  <pageSetup paperSize="9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59"/>
  <sheetViews>
    <sheetView zoomScale="60" zoomScaleNormal="60" workbookViewId="0">
      <selection activeCell="A9" sqref="A9"/>
    </sheetView>
  </sheetViews>
  <sheetFormatPr defaultColWidth="8.84375" defaultRowHeight="15.5"/>
  <cols>
    <col min="1" max="1" width="70" style="15" customWidth="1"/>
    <col min="2" max="3" width="16.765625" style="75" bestFit="1" customWidth="1"/>
    <col min="4" max="5" width="17.4609375" style="15" customWidth="1"/>
    <col min="6" max="16384" width="8.84375" style="15"/>
  </cols>
  <sheetData>
    <row r="1" spans="1:6" ht="17.5">
      <c r="A1" s="16" t="s">
        <v>1</v>
      </c>
    </row>
    <row r="2" spans="1:6" ht="25">
      <c r="A2" s="51" t="s">
        <v>6</v>
      </c>
    </row>
    <row r="3" spans="1:6" ht="30" customHeight="1">
      <c r="A3" s="48" t="s">
        <v>7</v>
      </c>
      <c r="B3" s="76" t="s">
        <v>8</v>
      </c>
      <c r="C3" s="76" t="s">
        <v>9</v>
      </c>
      <c r="D3" s="60" t="s">
        <v>10</v>
      </c>
      <c r="E3" s="60" t="s">
        <v>11</v>
      </c>
      <c r="F3" s="21"/>
    </row>
    <row r="4" spans="1:6">
      <c r="A4" s="15" t="s">
        <v>12</v>
      </c>
      <c r="B4" s="77">
        <v>18923.427</v>
      </c>
      <c r="C4" s="77">
        <v>19561.773000000001</v>
      </c>
      <c r="D4" s="22">
        <f>C4-B4</f>
        <v>638.34600000000137</v>
      </c>
      <c r="E4" s="23">
        <f>D4/B4</f>
        <v>3.3733107644825719E-2</v>
      </c>
    </row>
    <row r="5" spans="1:6">
      <c r="A5" s="15" t="s">
        <v>13</v>
      </c>
      <c r="B5" s="77">
        <v>6609.1810000000014</v>
      </c>
      <c r="C5" s="77">
        <v>7480.9900000000016</v>
      </c>
      <c r="D5" s="22">
        <f t="shared" ref="D5:D14" si="0">C5-B5</f>
        <v>871.8090000000002</v>
      </c>
      <c r="E5" s="23">
        <f t="shared" ref="E5:E15" si="1">D5/B5</f>
        <v>0.13190877962034933</v>
      </c>
    </row>
    <row r="6" spans="1:6">
      <c r="A6" s="15" t="s">
        <v>14</v>
      </c>
      <c r="B6" s="77">
        <v>1368.337</v>
      </c>
      <c r="C6" s="77">
        <v>1270.4960000000001</v>
      </c>
      <c r="D6" s="22">
        <f t="shared" si="0"/>
        <v>-97.840999999999894</v>
      </c>
      <c r="E6" s="23">
        <f t="shared" si="1"/>
        <v>-7.1503584277849599E-2</v>
      </c>
    </row>
    <row r="7" spans="1:6">
      <c r="A7" s="15" t="s">
        <v>15</v>
      </c>
      <c r="B7" s="77">
        <v>4190.4589999999998</v>
      </c>
      <c r="C7" s="77">
        <v>4869.4989999999998</v>
      </c>
      <c r="D7" s="22">
        <f t="shared" si="0"/>
        <v>679.04</v>
      </c>
      <c r="E7" s="23">
        <f t="shared" si="1"/>
        <v>0.16204430111355342</v>
      </c>
    </row>
    <row r="8" spans="1:6">
      <c r="A8" s="15" t="s">
        <v>16</v>
      </c>
      <c r="B8" s="77">
        <v>3365.1770000000006</v>
      </c>
      <c r="C8" s="77">
        <v>3799.1179999999995</v>
      </c>
      <c r="D8" s="22">
        <f t="shared" si="0"/>
        <v>433.94099999999889</v>
      </c>
      <c r="E8" s="23">
        <f t="shared" si="1"/>
        <v>0.1289504237072816</v>
      </c>
    </row>
    <row r="9" spans="1:6">
      <c r="A9" s="15" t="s">
        <v>17</v>
      </c>
      <c r="B9" s="77">
        <v>4527.4670000000006</v>
      </c>
      <c r="C9" s="77">
        <v>4575.1689999999999</v>
      </c>
      <c r="D9" s="22">
        <f t="shared" si="0"/>
        <v>47.701999999999316</v>
      </c>
      <c r="E9" s="23">
        <f t="shared" si="1"/>
        <v>1.0536134222513231E-2</v>
      </c>
    </row>
    <row r="10" spans="1:6">
      <c r="A10" s="15" t="s">
        <v>18</v>
      </c>
      <c r="B10" s="77">
        <v>1170.9710000000002</v>
      </c>
      <c r="C10" s="77">
        <v>1092.558</v>
      </c>
      <c r="D10" s="22">
        <f t="shared" si="0"/>
        <v>-78.413000000000238</v>
      </c>
      <c r="E10" s="23">
        <f t="shared" si="1"/>
        <v>-6.6964083653651738E-2</v>
      </c>
    </row>
    <row r="11" spans="1:6">
      <c r="A11" s="15" t="s">
        <v>19</v>
      </c>
      <c r="B11" s="77">
        <v>313.66899999999998</v>
      </c>
      <c r="C11" s="77">
        <v>331.737458</v>
      </c>
      <c r="D11" s="22">
        <f t="shared" si="0"/>
        <v>18.068458000000021</v>
      </c>
      <c r="E11" s="23">
        <f t="shared" si="1"/>
        <v>5.7603582120005555E-2</v>
      </c>
    </row>
    <row r="12" spans="1:6">
      <c r="A12" s="15" t="s">
        <v>20</v>
      </c>
      <c r="B12" s="77">
        <v>19471.511999999999</v>
      </c>
      <c r="C12" s="77">
        <v>16345.512999999999</v>
      </c>
      <c r="D12" s="22">
        <f t="shared" si="0"/>
        <v>-3125.9989999999998</v>
      </c>
      <c r="E12" s="23">
        <f t="shared" si="1"/>
        <v>-0.1605421808023948</v>
      </c>
    </row>
    <row r="13" spans="1:6">
      <c r="A13" s="15" t="s">
        <v>21</v>
      </c>
      <c r="B13" s="77">
        <v>198.70400000000001</v>
      </c>
      <c r="C13" s="77">
        <v>222.95699999999999</v>
      </c>
      <c r="D13" s="22">
        <f t="shared" si="0"/>
        <v>24.252999999999986</v>
      </c>
      <c r="E13" s="23">
        <f t="shared" si="1"/>
        <v>0.1220559223770029</v>
      </c>
    </row>
    <row r="14" spans="1:6">
      <c r="A14" s="69" t="s">
        <v>22</v>
      </c>
      <c r="B14" s="78">
        <v>152.65</v>
      </c>
      <c r="C14" s="78">
        <v>156.61700000000002</v>
      </c>
      <c r="D14" s="70">
        <f t="shared" si="0"/>
        <v>3.967000000000013</v>
      </c>
      <c r="E14" s="71">
        <f t="shared" si="1"/>
        <v>2.5987553226334836E-2</v>
      </c>
    </row>
    <row r="15" spans="1:6">
      <c r="A15" s="72" t="s">
        <v>23</v>
      </c>
      <c r="B15" s="77">
        <v>60291.553999999996</v>
      </c>
      <c r="C15" s="77">
        <v>59706.457458000004</v>
      </c>
      <c r="D15" s="22">
        <f>C15-B15</f>
        <v>-585.09654199999204</v>
      </c>
      <c r="E15" s="23">
        <f t="shared" si="1"/>
        <v>-9.7044528326470422E-3</v>
      </c>
    </row>
    <row r="16" spans="1:6" ht="31">
      <c r="A16" s="47" t="s">
        <v>24</v>
      </c>
      <c r="B16" s="79" t="str">
        <f>$B$3</f>
        <v>2023-24 Budget - £m</v>
      </c>
      <c r="C16" s="79" t="str">
        <f>$C$3</f>
        <v>2024-25 Budget - £m</v>
      </c>
      <c r="D16" s="61" t="str">
        <f>$D$3</f>
        <v>Change 2023-24 to 2024-25 - £m</v>
      </c>
      <c r="E16" s="61" t="str">
        <f>$E$3</f>
        <v>Change 2024-24 to 2024-25 - %</v>
      </c>
    </row>
    <row r="17" spans="1:12">
      <c r="A17" s="15" t="str">
        <f>A4</f>
        <v>NHS Recovery, Health and Social Care</v>
      </c>
      <c r="B17" s="17">
        <f>B4</f>
        <v>18923.427</v>
      </c>
      <c r="C17" s="17">
        <f>C4*Deflators!$A$1</f>
        <v>19239.09223746807</v>
      </c>
      <c r="D17" s="22">
        <f>C17-B17</f>
        <v>315.6652374680707</v>
      </c>
      <c r="E17" s="102">
        <f>D17/B17</f>
        <v>1.6681187686990877E-2</v>
      </c>
    </row>
    <row r="18" spans="1:12">
      <c r="A18" s="15" t="str">
        <f t="shared" ref="A18:B28" si="2">A5</f>
        <v>Social Justice</v>
      </c>
      <c r="B18" s="17">
        <f t="shared" si="2"/>
        <v>6609.1810000000014</v>
      </c>
      <c r="C18" s="17">
        <f>C5*Deflators!$A$1</f>
        <v>7357.5875068980849</v>
      </c>
      <c r="D18" s="22">
        <f t="shared" ref="D18:D27" si="3">C18-B18</f>
        <v>748.40650689808353</v>
      </c>
      <c r="E18" s="102">
        <f t="shared" ref="E18:E28" si="4">D18/B18</f>
        <v>0.11323740519409037</v>
      </c>
    </row>
    <row r="19" spans="1:12">
      <c r="A19" s="15" t="str">
        <f t="shared" si="2"/>
        <v>Wellbeing Economy, Fair Work and Energy</v>
      </c>
      <c r="B19" s="17">
        <f t="shared" si="2"/>
        <v>1368.337</v>
      </c>
      <c r="C19" s="17">
        <f>C6*Deflators!$A$1</f>
        <v>1249.5385633671463</v>
      </c>
      <c r="D19" s="22">
        <f t="shared" si="3"/>
        <v>-118.79843663285374</v>
      </c>
      <c r="E19" s="102">
        <f t="shared" si="4"/>
        <v>-8.6819574880204031E-2</v>
      </c>
    </row>
    <row r="20" spans="1:12">
      <c r="A20" s="15" t="str">
        <f t="shared" si="2"/>
        <v>Education &amp; Skills</v>
      </c>
      <c r="B20" s="17">
        <f t="shared" si="2"/>
        <v>4190.4589999999998</v>
      </c>
      <c r="C20" s="17">
        <f>C7*Deflators!$A$1</f>
        <v>4789.1742947461107</v>
      </c>
      <c r="D20" s="22">
        <f t="shared" si="3"/>
        <v>598.71529474611089</v>
      </c>
      <c r="E20" s="102">
        <f t="shared" si="4"/>
        <v>0.14287582690729367</v>
      </c>
    </row>
    <row r="21" spans="1:12">
      <c r="A21" s="15" t="str">
        <f t="shared" si="2"/>
        <v>Justice</v>
      </c>
      <c r="B21" s="17">
        <f t="shared" si="2"/>
        <v>3365.1770000000006</v>
      </c>
      <c r="C21" s="17">
        <f>C8*Deflators!$A$1</f>
        <v>3736.4497391430318</v>
      </c>
      <c r="D21" s="22">
        <f t="shared" si="3"/>
        <v>371.27273914303123</v>
      </c>
      <c r="E21" s="102">
        <f t="shared" si="4"/>
        <v>0.11032784877081686</v>
      </c>
    </row>
    <row r="22" spans="1:12">
      <c r="A22" s="15" t="str">
        <f t="shared" si="2"/>
        <v>Transport, Net Zero &amp; Just Transition</v>
      </c>
      <c r="B22" s="17">
        <f t="shared" si="2"/>
        <v>4527.4670000000006</v>
      </c>
      <c r="C22" s="17">
        <f>C9*Deflators!$A$1</f>
        <v>4499.6994082798392</v>
      </c>
      <c r="D22" s="22">
        <f t="shared" si="3"/>
        <v>-27.767591720161363</v>
      </c>
      <c r="E22" s="102">
        <f t="shared" si="4"/>
        <v>-6.1331406104475992E-3</v>
      </c>
    </row>
    <row r="23" spans="1:12">
      <c r="A23" s="15" t="str">
        <f t="shared" si="2"/>
        <v>Rural Affairs, Land Reform and Islands</v>
      </c>
      <c r="B23" s="17">
        <f t="shared" si="2"/>
        <v>1170.9710000000002</v>
      </c>
      <c r="C23" s="17">
        <f>C10*Deflators!$A$1</f>
        <v>1074.5357354255996</v>
      </c>
      <c r="D23" s="22">
        <f t="shared" si="3"/>
        <v>-96.435264574400662</v>
      </c>
      <c r="E23" s="102">
        <f t="shared" si="4"/>
        <v>-8.2354955480879233E-2</v>
      </c>
    </row>
    <row r="24" spans="1:12">
      <c r="A24" s="15" t="str">
        <f t="shared" si="2"/>
        <v>Constitution, External Affairs and Culture</v>
      </c>
      <c r="B24" s="17">
        <f t="shared" si="2"/>
        <v>313.66899999999998</v>
      </c>
      <c r="C24" s="17">
        <f>C11*Deflators!$A$1</f>
        <v>326.26529063010747</v>
      </c>
      <c r="D24" s="22">
        <f t="shared" si="3"/>
        <v>12.59629063010749</v>
      </c>
      <c r="E24" s="102">
        <f t="shared" si="4"/>
        <v>4.0157907316653828E-2</v>
      </c>
    </row>
    <row r="25" spans="1:12">
      <c r="A25" s="15" t="str">
        <f t="shared" si="2"/>
        <v>Deputy First Minister and Finance</v>
      </c>
      <c r="B25" s="17">
        <f t="shared" si="2"/>
        <v>19471.511999999999</v>
      </c>
      <c r="C25" s="17">
        <f>C12*Deflators!$A$1</f>
        <v>16075.88597801096</v>
      </c>
      <c r="D25" s="22">
        <f t="shared" si="3"/>
        <v>-3395.6260219890391</v>
      </c>
      <c r="E25" s="102">
        <f>D25/B25</f>
        <v>-0.1743894373477026</v>
      </c>
    </row>
    <row r="26" spans="1:12">
      <c r="A26" s="15" t="str">
        <f t="shared" si="2"/>
        <v>Crown Office and Procurator Fiscal Service</v>
      </c>
      <c r="B26" s="17">
        <f t="shared" si="2"/>
        <v>198.70400000000001</v>
      </c>
      <c r="C26" s="17">
        <f>C13*Deflators!$A$1</f>
        <v>219.27921809486122</v>
      </c>
      <c r="D26" s="22">
        <f t="shared" si="3"/>
        <v>20.575218094861214</v>
      </c>
      <c r="E26" s="102">
        <f t="shared" si="4"/>
        <v>0.10354707552369964</v>
      </c>
    </row>
    <row r="27" spans="1:12">
      <c r="A27" s="69" t="str">
        <f t="shared" si="2"/>
        <v>Scottish Parliament &amp; Audit</v>
      </c>
      <c r="B27" s="99">
        <f t="shared" si="2"/>
        <v>152.65</v>
      </c>
      <c r="C27" s="99">
        <f>C14*Deflators!$A$1</f>
        <v>154.03352799132966</v>
      </c>
      <c r="D27" s="70">
        <f t="shared" si="3"/>
        <v>1.3835279913296574</v>
      </c>
      <c r="E27" s="103">
        <f t="shared" si="4"/>
        <v>9.063399877691827E-3</v>
      </c>
    </row>
    <row r="28" spans="1:12">
      <c r="A28" s="72" t="str">
        <f t="shared" si="2"/>
        <v>Total</v>
      </c>
      <c r="B28" s="22">
        <f t="shared" si="2"/>
        <v>60291.553999999996</v>
      </c>
      <c r="C28" s="22">
        <f>C15*Deflators!$A$1</f>
        <v>58721.571005190854</v>
      </c>
      <c r="D28" s="22">
        <f>C28-B28</f>
        <v>-1569.9829948091428</v>
      </c>
      <c r="E28" s="102">
        <f t="shared" si="4"/>
        <v>-2.6039849541929918E-2</v>
      </c>
    </row>
    <row r="29" spans="1:12" ht="31">
      <c r="A29" s="48" t="s">
        <v>25</v>
      </c>
      <c r="B29" s="76" t="str">
        <f>$B$3</f>
        <v>2023-24 Budget - £m</v>
      </c>
      <c r="C29" s="76" t="str">
        <f>$C$3</f>
        <v>2024-25 Budget - £m</v>
      </c>
      <c r="D29" s="60" t="str">
        <f>$D$3</f>
        <v>Change 2023-24 to 2024-25 - £m</v>
      </c>
      <c r="E29" s="60" t="str">
        <f>$E$3</f>
        <v>Change 2024-24 to 2024-25 - %</v>
      </c>
      <c r="G29" s="19"/>
    </row>
    <row r="30" spans="1:12" s="20" customFormat="1">
      <c r="A30" s="49" t="str">
        <f>$A$4</f>
        <v>NHS Recovery, Health and Social Care</v>
      </c>
      <c r="B30" s="80">
        <v>18450.452000000001</v>
      </c>
      <c r="C30" s="80">
        <v>19063.296000000002</v>
      </c>
      <c r="D30" s="22">
        <f>C30-B30</f>
        <v>612.84400000000096</v>
      </c>
      <c r="E30" s="23">
        <f>D30/B30</f>
        <v>3.3215663226028334E-2</v>
      </c>
      <c r="G30" s="19"/>
      <c r="H30" s="33"/>
      <c r="I30" s="33"/>
      <c r="L30" s="33"/>
    </row>
    <row r="31" spans="1:12" s="20" customFormat="1">
      <c r="A31" s="49" t="str">
        <f>$A$5</f>
        <v>Social Justice</v>
      </c>
      <c r="B31" s="80">
        <v>6538.9730000000027</v>
      </c>
      <c r="C31" s="80">
        <v>7395.786000000001</v>
      </c>
      <c r="D31" s="22">
        <f t="shared" ref="D31:D41" si="5">C31-B31</f>
        <v>856.81299999999828</v>
      </c>
      <c r="E31" s="23">
        <f t="shared" ref="E31:E41" si="6">D31/B31</f>
        <v>0.13103173847024571</v>
      </c>
      <c r="G31" s="19"/>
      <c r="H31" s="33"/>
      <c r="I31" s="33"/>
      <c r="L31" s="33"/>
    </row>
    <row r="32" spans="1:12">
      <c r="A32" s="49" t="str">
        <f>$A$6</f>
        <v>Wellbeing Economy, Fair Work and Energy</v>
      </c>
      <c r="B32" s="80">
        <v>1333.7370000000001</v>
      </c>
      <c r="C32" s="80">
        <v>1243.1840000000002</v>
      </c>
      <c r="D32" s="22">
        <f t="shared" si="5"/>
        <v>-90.552999999999884</v>
      </c>
      <c r="E32" s="23">
        <f t="shared" si="6"/>
        <v>-6.7894195032453836E-2</v>
      </c>
      <c r="G32" s="19"/>
      <c r="H32" s="33"/>
      <c r="I32" s="33"/>
      <c r="L32" s="33"/>
    </row>
    <row r="33" spans="1:12">
      <c r="A33" s="49" t="str">
        <f>$A$7</f>
        <v>Education &amp; Skills</v>
      </c>
      <c r="B33" s="80">
        <v>3565.8979999999992</v>
      </c>
      <c r="C33" s="80">
        <v>3662.8069999999998</v>
      </c>
      <c r="D33" s="22">
        <f t="shared" si="5"/>
        <v>96.90900000000056</v>
      </c>
      <c r="E33" s="23">
        <f t="shared" si="6"/>
        <v>2.7176604602823912E-2</v>
      </c>
      <c r="G33" s="19"/>
      <c r="H33" s="33"/>
      <c r="I33" s="33"/>
      <c r="L33" s="33"/>
    </row>
    <row r="34" spans="1:12">
      <c r="A34" s="49" t="str">
        <f>$A$8</f>
        <v>Justice</v>
      </c>
      <c r="B34" s="80">
        <v>3194.2720000000004</v>
      </c>
      <c r="C34" s="80">
        <v>3613.0940000000001</v>
      </c>
      <c r="D34" s="22">
        <f t="shared" si="5"/>
        <v>418.82199999999966</v>
      </c>
      <c r="E34" s="23">
        <f t="shared" si="6"/>
        <v>0.13111657366686355</v>
      </c>
      <c r="G34" s="19"/>
      <c r="H34" s="33"/>
      <c r="I34" s="33"/>
      <c r="L34" s="33"/>
    </row>
    <row r="35" spans="1:12">
      <c r="A35" s="49" t="str">
        <f>$A$9</f>
        <v>Transport, Net Zero &amp; Just Transition</v>
      </c>
      <c r="B35" s="80">
        <v>4214.7889999999998</v>
      </c>
      <c r="C35" s="80">
        <v>4208.7910000000002</v>
      </c>
      <c r="D35" s="22">
        <f t="shared" si="5"/>
        <v>-5.9979999999995925</v>
      </c>
      <c r="E35" s="23">
        <f t="shared" si="6"/>
        <v>-1.4230842872560389E-3</v>
      </c>
      <c r="G35" s="19"/>
      <c r="H35" s="33"/>
      <c r="I35" s="33"/>
      <c r="L35" s="33"/>
    </row>
    <row r="36" spans="1:12">
      <c r="A36" s="49" t="str">
        <f>$A$10</f>
        <v>Rural Affairs, Land Reform and Islands</v>
      </c>
      <c r="B36" s="80">
        <v>1155.4570000000001</v>
      </c>
      <c r="C36" s="80">
        <v>1065.8440000000001</v>
      </c>
      <c r="D36" s="22">
        <f t="shared" si="5"/>
        <v>-89.613000000000056</v>
      </c>
      <c r="E36" s="23">
        <f t="shared" si="6"/>
        <v>-7.75563261982056E-2</v>
      </c>
      <c r="G36" s="19"/>
      <c r="H36" s="33"/>
      <c r="I36" s="33"/>
      <c r="L36" s="33"/>
    </row>
    <row r="37" spans="1:12">
      <c r="A37" s="49" t="str">
        <f>$A$11</f>
        <v>Constitution, External Affairs and Culture</v>
      </c>
      <c r="B37" s="80">
        <v>295.45100000000002</v>
      </c>
      <c r="C37" s="80">
        <v>312.509458</v>
      </c>
      <c r="D37" s="22">
        <f t="shared" si="5"/>
        <v>17.058457999999973</v>
      </c>
      <c r="E37" s="23">
        <f t="shared" si="6"/>
        <v>5.7737012228762034E-2</v>
      </c>
      <c r="G37" s="19"/>
      <c r="H37" s="33"/>
      <c r="I37" s="33"/>
      <c r="L37" s="33"/>
    </row>
    <row r="38" spans="1:12">
      <c r="A38" s="49" t="str">
        <f>$A$12</f>
        <v>Deputy First Minister and Finance</v>
      </c>
      <c r="B38" s="80">
        <v>9474.4909999999982</v>
      </c>
      <c r="C38" s="80">
        <v>9831.9059999999972</v>
      </c>
      <c r="D38" s="22">
        <f t="shared" si="5"/>
        <v>357.41499999999905</v>
      </c>
      <c r="E38" s="23">
        <f t="shared" si="6"/>
        <v>3.7723926277411536E-2</v>
      </c>
      <c r="G38" s="19"/>
      <c r="H38" s="33"/>
      <c r="I38" s="33"/>
      <c r="L38" s="33"/>
    </row>
    <row r="39" spans="1:12">
      <c r="A39" s="49" t="str">
        <f>$A$13</f>
        <v>Crown Office and Procurator Fiscal Service</v>
      </c>
      <c r="B39" s="80">
        <v>189.72499999999999</v>
      </c>
      <c r="C39" s="80">
        <v>213.05100000000002</v>
      </c>
      <c r="D39" s="22">
        <f t="shared" si="5"/>
        <v>23.326000000000022</v>
      </c>
      <c r="E39" s="23">
        <f t="shared" si="6"/>
        <v>0.12294636974568467</v>
      </c>
      <c r="G39" s="19"/>
      <c r="H39" s="33"/>
      <c r="I39" s="33"/>
      <c r="L39" s="33"/>
    </row>
    <row r="40" spans="1:12">
      <c r="A40" s="49" t="str">
        <f>$A$14</f>
        <v>Scottish Parliament &amp; Audit</v>
      </c>
      <c r="B40" s="80">
        <v>134.99199999999999</v>
      </c>
      <c r="C40" s="80">
        <v>138.88300000000001</v>
      </c>
      <c r="D40" s="22">
        <f t="shared" si="5"/>
        <v>3.8910000000000196</v>
      </c>
      <c r="E40" s="23">
        <f t="shared" si="6"/>
        <v>2.8823930306981303E-2</v>
      </c>
      <c r="G40" s="19"/>
      <c r="H40" s="33"/>
      <c r="I40" s="33"/>
      <c r="L40" s="33"/>
    </row>
    <row r="41" spans="1:12">
      <c r="A41" s="49" t="str">
        <f>$A$15</f>
        <v>Total</v>
      </c>
      <c r="B41" s="80">
        <v>48548.237000000001</v>
      </c>
      <c r="C41" s="80">
        <v>50749.151457999993</v>
      </c>
      <c r="D41" s="22">
        <f t="shared" si="5"/>
        <v>2200.914457999992</v>
      </c>
      <c r="E41" s="23">
        <f t="shared" si="6"/>
        <v>4.533459079059847E-2</v>
      </c>
      <c r="G41" s="19"/>
      <c r="H41" s="33"/>
      <c r="I41" s="33"/>
      <c r="L41" s="33"/>
    </row>
    <row r="42" spans="1:12" ht="31">
      <c r="A42" s="47" t="s">
        <v>26</v>
      </c>
      <c r="B42" s="79" t="str">
        <f>$B$3</f>
        <v>2023-24 Budget - £m</v>
      </c>
      <c r="C42" s="79" t="str">
        <f>$C$3</f>
        <v>2024-25 Budget - £m</v>
      </c>
      <c r="D42" s="61" t="str">
        <f>$D$3</f>
        <v>Change 2023-24 to 2024-25 - £m</v>
      </c>
      <c r="E42" s="61" t="str">
        <f>$E$3</f>
        <v>Change 2024-24 to 2024-25 - %</v>
      </c>
      <c r="G42" s="19"/>
    </row>
    <row r="43" spans="1:12" s="20" customFormat="1">
      <c r="A43" s="49" t="str">
        <f>$A$4</f>
        <v>NHS Recovery, Health and Social Care</v>
      </c>
      <c r="B43" s="80">
        <f>B30</f>
        <v>18450.452000000001</v>
      </c>
      <c r="C43" s="75">
        <f>C30*Deflators!$A$1</f>
        <v>18748.837852998095</v>
      </c>
      <c r="D43" s="22">
        <f>C43-B43</f>
        <v>298.38585299809347</v>
      </c>
      <c r="E43" s="23">
        <f>D43/B43</f>
        <v>1.6172278760330287E-2</v>
      </c>
      <c r="G43" s="19"/>
    </row>
    <row r="44" spans="1:12" s="20" customFormat="1">
      <c r="A44" s="49" t="str">
        <f>$A$5</f>
        <v>Social Justice</v>
      </c>
      <c r="B44" s="80">
        <f t="shared" ref="B44:B54" si="7">B31</f>
        <v>6538.9730000000027</v>
      </c>
      <c r="C44" s="75">
        <f>C31*Deflators!$A$1</f>
        <v>7273.7889874591137</v>
      </c>
      <c r="D44" s="22">
        <f t="shared" ref="D44:D54" si="8">C44-B44</f>
        <v>734.81598745911106</v>
      </c>
      <c r="E44" s="23">
        <f t="shared" ref="E44:E54" si="9">D44/B44</f>
        <v>0.11237483125547555</v>
      </c>
      <c r="G44" s="19"/>
    </row>
    <row r="45" spans="1:12">
      <c r="A45" s="49" t="str">
        <f>$A$6</f>
        <v>Wellbeing Economy, Fair Work and Energy</v>
      </c>
      <c r="B45" s="80">
        <f t="shared" si="7"/>
        <v>1333.7370000000001</v>
      </c>
      <c r="C45" s="75">
        <f>C32*Deflators!$A$1</f>
        <v>1222.6770878153277</v>
      </c>
      <c r="D45" s="22">
        <f t="shared" si="8"/>
        <v>-111.05991218467238</v>
      </c>
      <c r="E45" s="23">
        <f t="shared" si="9"/>
        <v>-8.3269724229493802E-2</v>
      </c>
      <c r="G45" s="19"/>
    </row>
    <row r="46" spans="1:12">
      <c r="A46" s="49" t="str">
        <f>$A$7</f>
        <v>Education &amp; Skills</v>
      </c>
      <c r="B46" s="80">
        <f t="shared" si="7"/>
        <v>3565.8979999999992</v>
      </c>
      <c r="C46" s="75">
        <f>C33*Deflators!$A$1</f>
        <v>3602.3872540103443</v>
      </c>
      <c r="D46" s="22">
        <f t="shared" si="8"/>
        <v>36.489254010345121</v>
      </c>
      <c r="E46" s="23">
        <f t="shared" si="9"/>
        <v>1.0232837285403321E-2</v>
      </c>
      <c r="G46" s="19"/>
    </row>
    <row r="47" spans="1:12">
      <c r="A47" s="49" t="str">
        <f>$A$8</f>
        <v>Justice</v>
      </c>
      <c r="B47" s="80">
        <f t="shared" si="7"/>
        <v>3194.2720000000004</v>
      </c>
      <c r="C47" s="75">
        <f>C34*Deflators!$A$1</f>
        <v>3553.4942936226921</v>
      </c>
      <c r="D47" s="22">
        <f t="shared" si="8"/>
        <v>359.22229362269172</v>
      </c>
      <c r="E47" s="23">
        <f t="shared" si="9"/>
        <v>0.11245826705511981</v>
      </c>
      <c r="G47" s="19"/>
    </row>
    <row r="48" spans="1:12">
      <c r="A48" s="49" t="str">
        <f>$A$9</f>
        <v>Transport, Net Zero &amp; Just Transition</v>
      </c>
      <c r="B48" s="80">
        <f t="shared" si="7"/>
        <v>4214.7889999999998</v>
      </c>
      <c r="C48" s="75">
        <f>C35*Deflators!$A$1</f>
        <v>4139.3649878886472</v>
      </c>
      <c r="D48" s="22">
        <f t="shared" si="8"/>
        <v>-75.424012111352567</v>
      </c>
      <c r="E48" s="23">
        <f t="shared" si="9"/>
        <v>-1.7895086114952035E-2</v>
      </c>
      <c r="G48" s="19"/>
    </row>
    <row r="49" spans="1:7">
      <c r="A49" s="49" t="str">
        <f>$A$10</f>
        <v>Rural Affairs, Land Reform and Islands</v>
      </c>
      <c r="B49" s="80">
        <f t="shared" si="7"/>
        <v>1155.4570000000001</v>
      </c>
      <c r="C49" s="75">
        <f>C36*Deflators!$A$1</f>
        <v>1048.262395578965</v>
      </c>
      <c r="D49" s="22">
        <f t="shared" si="8"/>
        <v>-107.19460442103514</v>
      </c>
      <c r="E49" s="23">
        <f t="shared" si="9"/>
        <v>-9.2772473939778916E-2</v>
      </c>
      <c r="G49" s="19"/>
    </row>
    <row r="50" spans="1:7">
      <c r="A50" s="49" t="str">
        <f>$A$11</f>
        <v>Constitution, External Affairs and Culture</v>
      </c>
      <c r="B50" s="80">
        <f t="shared" si="7"/>
        <v>295.45100000000002</v>
      </c>
      <c r="C50" s="75">
        <f>C37*Deflators!$A$1</f>
        <v>307.3544656480347</v>
      </c>
      <c r="D50" s="22">
        <f t="shared" si="8"/>
        <v>11.903465648034683</v>
      </c>
      <c r="E50" s="23">
        <f>D50/B50</f>
        <v>4.0289136432216106E-2</v>
      </c>
      <c r="G50" s="19"/>
    </row>
    <row r="51" spans="1:7">
      <c r="A51" s="49" t="str">
        <f>$A$12</f>
        <v>Deputy First Minister and Finance</v>
      </c>
      <c r="B51" s="80">
        <f t="shared" si="7"/>
        <v>9474.4909999999982</v>
      </c>
      <c r="C51" s="75">
        <f>C38*Deflators!$A$1</f>
        <v>9669.7240277819237</v>
      </c>
      <c r="D51" s="22">
        <f t="shared" si="8"/>
        <v>195.23302778192556</v>
      </c>
      <c r="E51" s="23">
        <f t="shared" si="9"/>
        <v>2.0606175865481913E-2</v>
      </c>
      <c r="G51" s="19"/>
    </row>
    <row r="52" spans="1:7">
      <c r="A52" s="49" t="str">
        <f>$A$13</f>
        <v>Crown Office and Procurator Fiscal Service</v>
      </c>
      <c r="B52" s="80">
        <f t="shared" si="7"/>
        <v>189.72499999999999</v>
      </c>
      <c r="C52" s="75">
        <f>C39*Deflators!$A$1</f>
        <v>209.53662228289889</v>
      </c>
      <c r="D52" s="22">
        <f t="shared" si="8"/>
        <v>19.811622282898895</v>
      </c>
      <c r="E52" s="23">
        <f t="shared" si="9"/>
        <v>0.10442283453893211</v>
      </c>
      <c r="G52" s="19"/>
    </row>
    <row r="53" spans="1:7">
      <c r="A53" s="49" t="str">
        <f>$A$14</f>
        <v>Scottish Parliament &amp; Audit</v>
      </c>
      <c r="B53" s="80">
        <f t="shared" si="7"/>
        <v>134.99199999999999</v>
      </c>
      <c r="C53" s="75">
        <f>C40*Deflators!$A$1</f>
        <v>136.5920587676934</v>
      </c>
      <c r="D53" s="22">
        <f t="shared" si="8"/>
        <v>1.6000587676934117</v>
      </c>
      <c r="E53" s="23">
        <f t="shared" si="9"/>
        <v>1.1852989567481124E-2</v>
      </c>
      <c r="G53" s="19"/>
    </row>
    <row r="54" spans="1:7">
      <c r="A54" s="49" t="str">
        <f>$A$15</f>
        <v>Total</v>
      </c>
      <c r="B54" s="80">
        <f t="shared" si="7"/>
        <v>48548.237000000001</v>
      </c>
      <c r="C54" s="75">
        <f>C41*Deflators!$A$1</f>
        <v>49912.020033853725</v>
      </c>
      <c r="D54" s="22">
        <f t="shared" si="8"/>
        <v>1363.7830338537242</v>
      </c>
      <c r="E54" s="23">
        <f t="shared" si="9"/>
        <v>2.8091298842710274E-2</v>
      </c>
      <c r="G54" s="19"/>
    </row>
    <row r="55" spans="1:7" ht="31">
      <c r="A55" s="48" t="s">
        <v>27</v>
      </c>
      <c r="B55" s="76" t="str">
        <f>$B$3</f>
        <v>2023-24 Budget - £m</v>
      </c>
      <c r="C55" s="76" t="str">
        <f>$C$3</f>
        <v>2024-25 Budget - £m</v>
      </c>
      <c r="D55" s="60" t="str">
        <f>$D$3</f>
        <v>Change 2023-24 to 2024-25 - £m</v>
      </c>
      <c r="E55" s="60" t="str">
        <f>$E$3</f>
        <v>Change 2024-24 to 2024-25 - %</v>
      </c>
      <c r="G55" s="19"/>
    </row>
    <row r="56" spans="1:7">
      <c r="A56" s="49" t="str">
        <f>$A$4</f>
        <v>NHS Recovery, Health and Social Care</v>
      </c>
      <c r="B56" s="80">
        <v>17706.278000000002</v>
      </c>
      <c r="C56" s="80">
        <v>18242.963000000003</v>
      </c>
      <c r="D56" s="22">
        <f>C56-B56</f>
        <v>536.68500000000131</v>
      </c>
      <c r="E56" s="23">
        <f>D56/B56</f>
        <v>3.0310435654517638E-2</v>
      </c>
      <c r="G56" s="19"/>
    </row>
    <row r="57" spans="1:7">
      <c r="A57" s="49" t="str">
        <f>$A$5</f>
        <v>Social Justice</v>
      </c>
      <c r="B57" s="80">
        <v>5867.2610000000022</v>
      </c>
      <c r="C57" s="80">
        <v>6901.0690000000013</v>
      </c>
      <c r="D57" s="22">
        <f t="shared" ref="D57:D67" si="10">C57-B57</f>
        <v>1033.8079999999991</v>
      </c>
      <c r="E57" s="23">
        <f t="shared" ref="E57:E67" si="11">D57/B57</f>
        <v>0.17619942252441109</v>
      </c>
      <c r="G57" s="19"/>
    </row>
    <row r="58" spans="1:7">
      <c r="A58" s="49" t="str">
        <f>$A$6</f>
        <v>Wellbeing Economy, Fair Work and Energy</v>
      </c>
      <c r="B58" s="80">
        <v>492.673</v>
      </c>
      <c r="C58" s="80">
        <v>457.06000000000012</v>
      </c>
      <c r="D58" s="22">
        <f t="shared" si="10"/>
        <v>-35.612999999999886</v>
      </c>
      <c r="E58" s="23">
        <f t="shared" si="11"/>
        <v>-7.2285268321990212E-2</v>
      </c>
      <c r="G58" s="19"/>
    </row>
    <row r="59" spans="1:7">
      <c r="A59" s="49" t="str">
        <f>$A$7</f>
        <v>Education &amp; Skills</v>
      </c>
      <c r="B59" s="80">
        <v>2988.9479999999994</v>
      </c>
      <c r="C59" s="80">
        <v>3117.087</v>
      </c>
      <c r="D59" s="22">
        <f t="shared" si="10"/>
        <v>128.13900000000058</v>
      </c>
      <c r="E59" s="23">
        <f t="shared" si="11"/>
        <v>4.2870936530177373E-2</v>
      </c>
      <c r="G59" s="19"/>
    </row>
    <row r="60" spans="1:7">
      <c r="A60" s="49" t="str">
        <f>$A$8</f>
        <v>Justice</v>
      </c>
      <c r="B60" s="80">
        <v>2980.4910000000004</v>
      </c>
      <c r="C60" s="80">
        <v>3305.0729999999999</v>
      </c>
      <c r="D60" s="22">
        <f t="shared" si="10"/>
        <v>324.58199999999943</v>
      </c>
      <c r="E60" s="23">
        <f t="shared" si="11"/>
        <v>0.1089021909477329</v>
      </c>
      <c r="G60" s="19"/>
    </row>
    <row r="61" spans="1:7">
      <c r="A61" s="49" t="str">
        <f>$A$9</f>
        <v>Transport, Net Zero &amp; Just Transition</v>
      </c>
      <c r="B61" s="80">
        <v>1536.8589999999999</v>
      </c>
      <c r="C61" s="80">
        <v>1617.3269999999998</v>
      </c>
      <c r="D61" s="22">
        <f t="shared" si="10"/>
        <v>80.467999999999847</v>
      </c>
      <c r="E61" s="23">
        <f t="shared" si="11"/>
        <v>5.2358739480980264E-2</v>
      </c>
      <c r="G61" s="19"/>
    </row>
    <row r="62" spans="1:7">
      <c r="A62" s="49" t="str">
        <f>$A$10</f>
        <v>Rural Affairs, Land Reform and Islands</v>
      </c>
      <c r="B62" s="80">
        <v>939.73500000000013</v>
      </c>
      <c r="C62" s="80">
        <v>915.59400000000005</v>
      </c>
      <c r="D62" s="22">
        <f t="shared" si="10"/>
        <v>-24.141000000000076</v>
      </c>
      <c r="E62" s="23">
        <f t="shared" si="11"/>
        <v>-2.5689157049593847E-2</v>
      </c>
      <c r="G62" s="19"/>
    </row>
    <row r="63" spans="1:7">
      <c r="A63" s="49" t="str">
        <f>$A$11</f>
        <v>Constitution, External Affairs and Culture</v>
      </c>
      <c r="B63" s="80">
        <v>269.351</v>
      </c>
      <c r="C63" s="80">
        <v>287.35945800000002</v>
      </c>
      <c r="D63" s="22">
        <f t="shared" si="10"/>
        <v>18.008458000000019</v>
      </c>
      <c r="E63" s="23">
        <f t="shared" si="11"/>
        <v>6.6858701100051682E-2</v>
      </c>
      <c r="G63" s="19"/>
    </row>
    <row r="64" spans="1:7">
      <c r="A64" s="49" t="str">
        <f>$A$12</f>
        <v>Deputy First Minister and Finance</v>
      </c>
      <c r="B64" s="80">
        <v>8654.512999999999</v>
      </c>
      <c r="C64" s="80">
        <v>9139.297999999997</v>
      </c>
      <c r="D64" s="22">
        <f t="shared" si="10"/>
        <v>484.78499999999804</v>
      </c>
      <c r="E64" s="23">
        <f t="shared" si="11"/>
        <v>5.6015283586724994E-2</v>
      </c>
      <c r="G64" s="19"/>
    </row>
    <row r="65" spans="1:7">
      <c r="A65" s="49" t="str">
        <f>$A$13</f>
        <v>Crown Office and Procurator Fiscal Service</v>
      </c>
      <c r="B65" s="80">
        <v>181.42499999999998</v>
      </c>
      <c r="C65" s="80">
        <v>203.39400000000001</v>
      </c>
      <c r="D65" s="22">
        <f t="shared" si="10"/>
        <v>21.969000000000023</v>
      </c>
      <c r="E65" s="23">
        <f t="shared" si="11"/>
        <v>0.12109136006614317</v>
      </c>
      <c r="G65" s="19"/>
    </row>
    <row r="66" spans="1:7">
      <c r="A66" s="49" t="str">
        <f>$A$14</f>
        <v>Scottish Parliament &amp; Audit</v>
      </c>
      <c r="B66" s="80">
        <v>127.071</v>
      </c>
      <c r="C66" s="80">
        <v>136.9</v>
      </c>
      <c r="D66" s="22">
        <f t="shared" si="10"/>
        <v>9.8290000000000077</v>
      </c>
      <c r="E66" s="23">
        <f t="shared" si="11"/>
        <v>7.7350457618182017E-2</v>
      </c>
      <c r="G66" s="19"/>
    </row>
    <row r="67" spans="1:7">
      <c r="A67" s="49" t="str">
        <f>$A$15</f>
        <v>Total</v>
      </c>
      <c r="B67" s="80">
        <v>41744.60500000001</v>
      </c>
      <c r="C67" s="80">
        <v>44323.124457999998</v>
      </c>
      <c r="D67" s="22">
        <f t="shared" si="10"/>
        <v>2578.5194579999879</v>
      </c>
      <c r="E67" s="23">
        <f t="shared" si="11"/>
        <v>6.1768926978707485E-2</v>
      </c>
      <c r="G67" s="19"/>
    </row>
    <row r="68" spans="1:7" ht="31">
      <c r="A68" s="47" t="s">
        <v>28</v>
      </c>
      <c r="B68" s="79" t="str">
        <f>$B$3</f>
        <v>2023-24 Budget - £m</v>
      </c>
      <c r="C68" s="79" t="str">
        <f>$C$3</f>
        <v>2024-25 Budget - £m</v>
      </c>
      <c r="D68" s="61" t="str">
        <f>$D$3</f>
        <v>Change 2023-24 to 2024-25 - £m</v>
      </c>
      <c r="E68" s="61" t="str">
        <f>$E$3</f>
        <v>Change 2024-24 to 2024-25 - %</v>
      </c>
      <c r="G68" s="19"/>
    </row>
    <row r="69" spans="1:7">
      <c r="A69" s="49" t="str">
        <f>$A$4</f>
        <v>NHS Recovery, Health and Social Care</v>
      </c>
      <c r="B69" s="74">
        <f>B56</f>
        <v>17706.278000000002</v>
      </c>
      <c r="C69" s="75">
        <f>C56*Deflators!$A$1</f>
        <v>17942.036636541954</v>
      </c>
      <c r="D69" s="22">
        <f>C69-B69</f>
        <v>235.758636541952</v>
      </c>
      <c r="E69" s="23">
        <f>D69/B69</f>
        <v>1.3314974301315724E-2</v>
      </c>
      <c r="G69" s="19"/>
    </row>
    <row r="70" spans="1:7">
      <c r="A70" s="49" t="str">
        <f>$A$5</f>
        <v>Social Justice</v>
      </c>
      <c r="B70" s="74">
        <f t="shared" ref="B70:B80" si="12">B57</f>
        <v>5867.2610000000022</v>
      </c>
      <c r="C70" s="75">
        <f>C57*Deflators!$A$1</f>
        <v>6787.2325799983237</v>
      </c>
      <c r="D70" s="22">
        <f t="shared" ref="D70:D80" si="13">C70-B70</f>
        <v>919.97157999832143</v>
      </c>
      <c r="E70" s="23">
        <f t="shared" ref="E70:E80" si="14">D70/B70</f>
        <v>0.1567974528486667</v>
      </c>
      <c r="G70" s="19"/>
    </row>
    <row r="71" spans="1:7">
      <c r="A71" s="49" t="str">
        <f>$A$6</f>
        <v>Wellbeing Economy, Fair Work and Energy</v>
      </c>
      <c r="B71" s="74">
        <f t="shared" si="12"/>
        <v>492.673</v>
      </c>
      <c r="C71" s="75">
        <f>C58*Deflators!$A$1</f>
        <v>449.52057761109677</v>
      </c>
      <c r="D71" s="22">
        <f t="shared" si="13"/>
        <v>-43.152422388903233</v>
      </c>
      <c r="E71" s="23">
        <f t="shared" si="14"/>
        <v>-8.7588364673735389E-2</v>
      </c>
      <c r="G71" s="19"/>
    </row>
    <row r="72" spans="1:7">
      <c r="A72" s="49" t="str">
        <f>$A$7</f>
        <v>Education &amp; Skills</v>
      </c>
      <c r="B72" s="74">
        <f t="shared" si="12"/>
        <v>2988.9479999999994</v>
      </c>
      <c r="C72" s="75">
        <f>C59*Deflators!$A$1</f>
        <v>3065.6691653263038</v>
      </c>
      <c r="D72" s="22">
        <f t="shared" si="13"/>
        <v>76.721165326304344</v>
      </c>
      <c r="E72" s="23">
        <f t="shared" si="14"/>
        <v>2.5668283732706076E-2</v>
      </c>
      <c r="G72" s="19"/>
    </row>
    <row r="73" spans="1:7">
      <c r="A73" s="49" t="str">
        <f>$A$8</f>
        <v>Justice</v>
      </c>
      <c r="B73" s="74">
        <f t="shared" si="12"/>
        <v>2980.4910000000004</v>
      </c>
      <c r="C73" s="75">
        <f>C60*Deflators!$A$1</f>
        <v>3250.5542467221808</v>
      </c>
      <c r="D73" s="22">
        <f t="shared" si="13"/>
        <v>270.06324672218034</v>
      </c>
      <c r="E73" s="23">
        <f t="shared" si="14"/>
        <v>9.061032115922521E-2</v>
      </c>
      <c r="G73" s="19"/>
    </row>
    <row r="74" spans="1:7">
      <c r="A74" s="49" t="str">
        <f>$A$9</f>
        <v>Transport, Net Zero &amp; Just Transition</v>
      </c>
      <c r="B74" s="74">
        <f t="shared" si="12"/>
        <v>1536.8589999999999</v>
      </c>
      <c r="C74" s="75">
        <f>C61*Deflators!$A$1</f>
        <v>1590.6484208331992</v>
      </c>
      <c r="D74" s="22">
        <f t="shared" si="13"/>
        <v>53.789420833199301</v>
      </c>
      <c r="E74" s="23">
        <f t="shared" si="14"/>
        <v>3.4999580854977133E-2</v>
      </c>
      <c r="G74" s="19"/>
    </row>
    <row r="75" spans="1:7">
      <c r="A75" s="49" t="str">
        <f>$A$10</f>
        <v>Rural Affairs, Land Reform and Islands</v>
      </c>
      <c r="B75" s="74">
        <f t="shared" si="12"/>
        <v>939.73500000000013</v>
      </c>
      <c r="C75" s="75">
        <f>C62*Deflators!$A$1</f>
        <v>900.49084089015548</v>
      </c>
      <c r="D75" s="22">
        <f t="shared" si="13"/>
        <v>-39.244159109844645</v>
      </c>
      <c r="E75" s="23">
        <f t="shared" si="14"/>
        <v>-4.1760878449610413E-2</v>
      </c>
      <c r="G75" s="19"/>
    </row>
    <row r="76" spans="1:7">
      <c r="A76" s="49" t="str">
        <f>$A$11</f>
        <v>Constitution, External Affairs and Culture</v>
      </c>
      <c r="B76" s="74">
        <f t="shared" si="12"/>
        <v>269.351</v>
      </c>
      <c r="C76" s="75">
        <f>C63*Deflators!$A$1</f>
        <v>282.61932687649693</v>
      </c>
      <c r="D76" s="22">
        <f t="shared" si="13"/>
        <v>13.268326876496928</v>
      </c>
      <c r="E76" s="23">
        <f t="shared" si="14"/>
        <v>4.926035870108865E-2</v>
      </c>
      <c r="G76" s="19"/>
    </row>
    <row r="77" spans="1:7">
      <c r="A77" s="49" t="str">
        <f>$A$12</f>
        <v>Deputy First Minister and Finance</v>
      </c>
      <c r="B77" s="74">
        <f t="shared" si="12"/>
        <v>8654.512999999999</v>
      </c>
      <c r="C77" s="75">
        <f>C64*Deflators!$A$1</f>
        <v>8988.5409266178158</v>
      </c>
      <c r="D77" s="22">
        <f t="shared" si="13"/>
        <v>334.02792661781677</v>
      </c>
      <c r="E77" s="23">
        <f t="shared" si="14"/>
        <v>3.8595808524155756E-2</v>
      </c>
      <c r="G77" s="19"/>
    </row>
    <row r="78" spans="1:7">
      <c r="A78" s="49" t="str">
        <f>$A$13</f>
        <v>Crown Office and Procurator Fiscal Service</v>
      </c>
      <c r="B78" s="74">
        <f t="shared" si="12"/>
        <v>181.42499999999998</v>
      </c>
      <c r="C78" s="75">
        <f>C65*Deflators!$A$1</f>
        <v>200.03891909734259</v>
      </c>
      <c r="D78" s="22">
        <f t="shared" si="13"/>
        <v>18.613919097342603</v>
      </c>
      <c r="E78" s="23">
        <f t="shared" si="14"/>
        <v>0.10259842412756018</v>
      </c>
      <c r="G78" s="19"/>
    </row>
    <row r="79" spans="1:7">
      <c r="A79" s="49" t="str">
        <f>$A$14</f>
        <v>Scottish Parliament &amp; Audit</v>
      </c>
      <c r="B79" s="74">
        <f t="shared" si="12"/>
        <v>127.071</v>
      </c>
      <c r="C79" s="75">
        <f>C66*Deflators!$A$1</f>
        <v>134.64176929715822</v>
      </c>
      <c r="D79" s="22">
        <f t="shared" si="13"/>
        <v>7.5707692971582219</v>
      </c>
      <c r="E79" s="23">
        <f t="shared" si="14"/>
        <v>5.9579048698430184E-2</v>
      </c>
      <c r="G79" s="19"/>
    </row>
    <row r="80" spans="1:7">
      <c r="A80" s="49" t="str">
        <f>$A$15</f>
        <v>Total</v>
      </c>
      <c r="B80" s="74">
        <f t="shared" si="12"/>
        <v>41744.60500000001</v>
      </c>
      <c r="C80" s="75">
        <f>C67*Deflators!$A$1</f>
        <v>43591.993409812028</v>
      </c>
      <c r="D80" s="22">
        <f t="shared" si="13"/>
        <v>1847.3884098120179</v>
      </c>
      <c r="E80" s="23">
        <f t="shared" si="14"/>
        <v>4.4254542828037716E-2</v>
      </c>
      <c r="G80" s="19"/>
    </row>
    <row r="81" spans="1:7" ht="31">
      <c r="A81" s="48" t="s">
        <v>29</v>
      </c>
      <c r="B81" s="76" t="str">
        <f>$B$3</f>
        <v>2023-24 Budget - £m</v>
      </c>
      <c r="C81" s="76" t="str">
        <f>$C$3</f>
        <v>2024-25 Budget - £m</v>
      </c>
      <c r="D81" s="60" t="str">
        <f>$D$3</f>
        <v>Change 2023-24 to 2024-25 - £m</v>
      </c>
      <c r="E81" s="60" t="str">
        <f>$E$3</f>
        <v>Change 2024-24 to 2024-25 - %</v>
      </c>
      <c r="G81" s="19"/>
    </row>
    <row r="82" spans="1:7">
      <c r="A82" s="49" t="str">
        <f>$A$4</f>
        <v>NHS Recovery, Health and Social Care</v>
      </c>
      <c r="B82" s="100">
        <v>744.17400000000009</v>
      </c>
      <c r="C82" s="100">
        <v>820.33299999999997</v>
      </c>
      <c r="D82" s="101">
        <f>C82-B82</f>
        <v>76.158999999999878</v>
      </c>
      <c r="E82" s="104">
        <f>D82/B82</f>
        <v>0.10234031288381464</v>
      </c>
      <c r="G82" s="19"/>
    </row>
    <row r="83" spans="1:7">
      <c r="A83" s="49" t="str">
        <f>$A$5</f>
        <v>Social Justice</v>
      </c>
      <c r="B83" s="100">
        <v>671.7120000000001</v>
      </c>
      <c r="C83" s="100">
        <v>494.71699999999998</v>
      </c>
      <c r="D83" s="101">
        <f t="shared" ref="D83:D93" si="15">C83-B83</f>
        <v>-176.99500000000012</v>
      </c>
      <c r="E83" s="104">
        <f t="shared" ref="E83:E93" si="16">D83/B83</f>
        <v>-0.26349834452860765</v>
      </c>
      <c r="G83" s="19"/>
    </row>
    <row r="84" spans="1:7">
      <c r="A84" s="49" t="str">
        <f>$A$6</f>
        <v>Wellbeing Economy, Fair Work and Energy</v>
      </c>
      <c r="B84" s="100">
        <v>841.06400000000008</v>
      </c>
      <c r="C84" s="100">
        <v>786.12400000000002</v>
      </c>
      <c r="D84" s="101">
        <f t="shared" si="15"/>
        <v>-54.940000000000055</v>
      </c>
      <c r="E84" s="104">
        <f t="shared" si="16"/>
        <v>-6.5322020678569112E-2</v>
      </c>
      <c r="G84" s="19"/>
    </row>
    <row r="85" spans="1:7">
      <c r="A85" s="49" t="str">
        <f>$A$7</f>
        <v>Education &amp; Skills</v>
      </c>
      <c r="B85" s="100">
        <v>576.95000000000005</v>
      </c>
      <c r="C85" s="100">
        <v>545.71999999999991</v>
      </c>
      <c r="D85" s="101">
        <f t="shared" si="15"/>
        <v>-31.230000000000132</v>
      </c>
      <c r="E85" s="104">
        <f t="shared" si="16"/>
        <v>-5.4129473957882188E-2</v>
      </c>
      <c r="G85" s="19"/>
    </row>
    <row r="86" spans="1:7">
      <c r="A86" s="49" t="str">
        <f>$A$8</f>
        <v>Justice</v>
      </c>
      <c r="B86" s="100">
        <v>213.78100000000001</v>
      </c>
      <c r="C86" s="100">
        <v>308.02100000000002</v>
      </c>
      <c r="D86" s="101">
        <f t="shared" si="15"/>
        <v>94.240000000000009</v>
      </c>
      <c r="E86" s="104">
        <f t="shared" si="16"/>
        <v>0.4408249563805951</v>
      </c>
      <c r="G86" s="19"/>
    </row>
    <row r="87" spans="1:7">
      <c r="A87" s="49" t="str">
        <f>$A$9</f>
        <v>Transport, Net Zero &amp; Just Transition</v>
      </c>
      <c r="B87" s="100">
        <v>2677.93</v>
      </c>
      <c r="C87" s="100">
        <v>2591.4640000000004</v>
      </c>
      <c r="D87" s="101">
        <f t="shared" si="15"/>
        <v>-86.46599999999944</v>
      </c>
      <c r="E87" s="104">
        <f t="shared" si="16"/>
        <v>-3.2288371988812049E-2</v>
      </c>
      <c r="G87" s="19"/>
    </row>
    <row r="88" spans="1:7">
      <c r="A88" s="49" t="str">
        <f>$A$10</f>
        <v>Rural Affairs, Land Reform and Islands</v>
      </c>
      <c r="B88" s="100">
        <v>215.72200000000001</v>
      </c>
      <c r="C88" s="100">
        <v>150.25</v>
      </c>
      <c r="D88" s="101">
        <f t="shared" si="15"/>
        <v>-65.472000000000008</v>
      </c>
      <c r="E88" s="104">
        <f t="shared" si="16"/>
        <v>-0.30350172907723832</v>
      </c>
      <c r="G88" s="19"/>
    </row>
    <row r="89" spans="1:7">
      <c r="A89" s="49" t="str">
        <f>$A$11</f>
        <v>Constitution, External Affairs and Culture</v>
      </c>
      <c r="B89" s="100">
        <v>26.1</v>
      </c>
      <c r="C89" s="100">
        <v>25.15</v>
      </c>
      <c r="D89" s="101">
        <f t="shared" si="15"/>
        <v>-0.95000000000000284</v>
      </c>
      <c r="E89" s="104">
        <f t="shared" si="16"/>
        <v>-3.6398467432950297E-2</v>
      </c>
      <c r="G89" s="19"/>
    </row>
    <row r="90" spans="1:7">
      <c r="A90" s="49" t="str">
        <f>$A$12</f>
        <v>Deputy First Minister and Finance</v>
      </c>
      <c r="B90" s="100">
        <v>819.97800000000007</v>
      </c>
      <c r="C90" s="100">
        <v>692.60800000000006</v>
      </c>
      <c r="D90" s="100" t="s">
        <v>30</v>
      </c>
      <c r="E90" s="105" t="s">
        <v>30</v>
      </c>
      <c r="G90" s="19"/>
    </row>
    <row r="91" spans="1:7">
      <c r="A91" s="49" t="str">
        <f>$A$13</f>
        <v>Crown Office and Procurator Fiscal Service</v>
      </c>
      <c r="B91" s="100">
        <v>8.3000000000000007</v>
      </c>
      <c r="C91" s="100">
        <v>9.657</v>
      </c>
      <c r="D91" s="101">
        <f t="shared" si="15"/>
        <v>1.3569999999999993</v>
      </c>
      <c r="E91" s="104">
        <f t="shared" si="16"/>
        <v>0.16349397590361436</v>
      </c>
      <c r="G91" s="19"/>
    </row>
    <row r="92" spans="1:7">
      <c r="A92" s="49" t="str">
        <f>$A$14</f>
        <v>Scottish Parliament &amp; Audit</v>
      </c>
      <c r="B92" s="100">
        <v>7.9210000000000003</v>
      </c>
      <c r="C92" s="100">
        <v>1.9830000000000001</v>
      </c>
      <c r="D92" s="101">
        <f t="shared" si="15"/>
        <v>-5.9380000000000006</v>
      </c>
      <c r="E92" s="104">
        <f t="shared" si="16"/>
        <v>-0.74965282161343272</v>
      </c>
      <c r="G92" s="19"/>
    </row>
    <row r="93" spans="1:7">
      <c r="A93" s="49" t="str">
        <f>$A$15</f>
        <v>Total</v>
      </c>
      <c r="B93" s="100">
        <v>6803.6320000000014</v>
      </c>
      <c r="C93" s="100">
        <v>6426.027000000001</v>
      </c>
      <c r="D93" s="101">
        <f t="shared" si="15"/>
        <v>-377.60500000000047</v>
      </c>
      <c r="E93" s="104">
        <f t="shared" si="16"/>
        <v>-5.5500503260611449E-2</v>
      </c>
      <c r="G93" s="19"/>
    </row>
    <row r="94" spans="1:7" ht="31">
      <c r="A94" s="47" t="s">
        <v>31</v>
      </c>
      <c r="B94" s="79" t="str">
        <f>$B$3</f>
        <v>2023-24 Budget - £m</v>
      </c>
      <c r="C94" s="79" t="str">
        <f>$C$3</f>
        <v>2024-25 Budget - £m</v>
      </c>
      <c r="D94" s="61" t="str">
        <f>$D$3</f>
        <v>Change 2023-24 to 2024-25 - £m</v>
      </c>
      <c r="E94" s="61" t="str">
        <f>$E$3</f>
        <v>Change 2024-24 to 2024-25 - %</v>
      </c>
      <c r="G94" s="19"/>
    </row>
    <row r="95" spans="1:7">
      <c r="A95" s="49" t="str">
        <f>$A$4</f>
        <v>NHS Recovery, Health and Social Care</v>
      </c>
      <c r="B95" s="74">
        <f>B82</f>
        <v>744.17400000000009</v>
      </c>
      <c r="C95" s="75">
        <f>C82*Deflators!$A$1</f>
        <v>806.80121645614088</v>
      </c>
      <c r="D95" s="22">
        <f>C95-B95</f>
        <v>62.627216456140786</v>
      </c>
      <c r="E95" s="23">
        <f>D95/B95</f>
        <v>8.4156684399267878E-2</v>
      </c>
      <c r="G95" s="19"/>
    </row>
    <row r="96" spans="1:7">
      <c r="A96" s="49" t="str">
        <f>$A$5</f>
        <v>Social Justice</v>
      </c>
      <c r="B96" s="74">
        <f t="shared" ref="B96:B106" si="17">B83</f>
        <v>671.7120000000001</v>
      </c>
      <c r="C96" s="75">
        <f>C83*Deflators!$A$1</f>
        <v>486.55640746079047</v>
      </c>
      <c r="D96" s="22">
        <f t="shared" ref="D96:D106" si="18">C96-B96</f>
        <v>-185.15559253920964</v>
      </c>
      <c r="E96" s="23">
        <f t="shared" ref="E96:E106" si="19">D96/B96</f>
        <v>-0.2756472901172074</v>
      </c>
      <c r="G96" s="19"/>
    </row>
    <row r="97" spans="1:7">
      <c r="A97" s="49" t="str">
        <f>$A$6</f>
        <v>Wellbeing Economy, Fair Work and Energy</v>
      </c>
      <c r="B97" s="74">
        <f t="shared" si="17"/>
        <v>841.06400000000008</v>
      </c>
      <c r="C97" s="75">
        <f>C84*Deflators!$A$1</f>
        <v>773.15651020423093</v>
      </c>
      <c r="D97" s="22">
        <f t="shared" si="18"/>
        <v>-67.907489795769152</v>
      </c>
      <c r="E97" s="23">
        <f t="shared" si="19"/>
        <v>-8.0739979116653607E-2</v>
      </c>
      <c r="G97" s="19"/>
    </row>
    <row r="98" spans="1:7">
      <c r="A98" s="49" t="str">
        <f>$A$7</f>
        <v>Education &amp; Skills</v>
      </c>
      <c r="B98" s="74">
        <f t="shared" si="17"/>
        <v>576.95000000000005</v>
      </c>
      <c r="C98" s="75">
        <f>C85*Deflators!$A$1</f>
        <v>536.71808868404071</v>
      </c>
      <c r="D98" s="22">
        <f t="shared" si="18"/>
        <v>-40.231911315959337</v>
      </c>
      <c r="E98" s="23">
        <f t="shared" si="19"/>
        <v>-6.9732058784919546E-2</v>
      </c>
      <c r="G98" s="19"/>
    </row>
    <row r="99" spans="1:7">
      <c r="A99" s="49" t="str">
        <f>$A$8</f>
        <v>Justice</v>
      </c>
      <c r="B99" s="74">
        <f t="shared" si="17"/>
        <v>213.78100000000001</v>
      </c>
      <c r="C99" s="75">
        <f>C86*Deflators!$A$1</f>
        <v>302.94004690051111</v>
      </c>
      <c r="D99" s="22">
        <f t="shared" si="18"/>
        <v>89.1590469005111</v>
      </c>
      <c r="E99" s="23">
        <f t="shared" si="19"/>
        <v>0.41705786248783144</v>
      </c>
      <c r="G99" s="19"/>
    </row>
    <row r="100" spans="1:7">
      <c r="A100" s="49" t="str">
        <f>$A$9</f>
        <v>Transport, Net Zero &amp; Just Transition</v>
      </c>
      <c r="B100" s="74">
        <f t="shared" si="17"/>
        <v>2677.93</v>
      </c>
      <c r="C100" s="75">
        <f>C87*Deflators!$A$1</f>
        <v>2548.7165670554482</v>
      </c>
      <c r="D100" s="22">
        <f t="shared" si="18"/>
        <v>-129.21343294455164</v>
      </c>
      <c r="E100" s="23">
        <f t="shared" si="19"/>
        <v>-4.8251236195326855E-2</v>
      </c>
      <c r="G100" s="19"/>
    </row>
    <row r="101" spans="1:7">
      <c r="A101" s="49" t="str">
        <f>$A$10</f>
        <v>Rural Affairs, Land Reform and Islands</v>
      </c>
      <c r="B101" s="74">
        <f t="shared" si="17"/>
        <v>215.72200000000001</v>
      </c>
      <c r="C101" s="75">
        <f>C88*Deflators!$A$1</f>
        <v>147.77155468880952</v>
      </c>
      <c r="D101" s="22">
        <f t="shared" si="18"/>
        <v>-67.950445311190492</v>
      </c>
      <c r="E101" s="23">
        <f t="shared" si="19"/>
        <v>-0.31499079978486427</v>
      </c>
      <c r="G101" s="19"/>
    </row>
    <row r="102" spans="1:7">
      <c r="A102" s="49" t="str">
        <f>$A$11</f>
        <v>Constitution, External Affairs and Culture</v>
      </c>
      <c r="B102" s="74">
        <f t="shared" si="17"/>
        <v>26.1</v>
      </c>
      <c r="C102" s="75">
        <f>C89*Deflators!$A$1</f>
        <v>24.73513877153783</v>
      </c>
      <c r="D102" s="36">
        <f t="shared" si="18"/>
        <v>-1.3648612284621713</v>
      </c>
      <c r="E102" s="73">
        <f t="shared" si="19"/>
        <v>-5.2293533657554452E-2</v>
      </c>
      <c r="G102" s="19"/>
    </row>
    <row r="103" spans="1:7">
      <c r="A103" s="49" t="str">
        <f>$A$12</f>
        <v>Deputy First Minister and Finance</v>
      </c>
      <c r="B103" s="74">
        <f t="shared" si="17"/>
        <v>819.97800000000007</v>
      </c>
      <c r="C103" s="75">
        <f>C90*Deflators!$A$1</f>
        <v>681.18310116410635</v>
      </c>
      <c r="D103" s="50" t="s">
        <v>30</v>
      </c>
      <c r="E103" s="50" t="s">
        <v>30</v>
      </c>
      <c r="G103" s="19"/>
    </row>
    <row r="104" spans="1:7">
      <c r="A104" s="49" t="str">
        <f>$A$13</f>
        <v>Crown Office and Procurator Fiscal Service</v>
      </c>
      <c r="B104" s="74">
        <f t="shared" si="17"/>
        <v>8.3000000000000007</v>
      </c>
      <c r="C104" s="75">
        <f>C91*Deflators!$A$1</f>
        <v>9.4977031855562952</v>
      </c>
      <c r="D104" s="22">
        <f t="shared" si="18"/>
        <v>1.1977031855562945</v>
      </c>
      <c r="E104" s="23">
        <f t="shared" si="19"/>
        <v>0.14430158862124029</v>
      </c>
      <c r="G104" s="19"/>
    </row>
    <row r="105" spans="1:7">
      <c r="A105" s="49" t="str">
        <f>$A$14</f>
        <v>Scottish Parliament &amp; Audit</v>
      </c>
      <c r="B105" s="74">
        <f t="shared" si="17"/>
        <v>7.9210000000000003</v>
      </c>
      <c r="C105" s="75">
        <f>C92*Deflators!$A$1</f>
        <v>1.9502894705351699</v>
      </c>
      <c r="D105" s="22">
        <f t="shared" si="18"/>
        <v>-5.9707105294648306</v>
      </c>
      <c r="E105" s="23">
        <f t="shared" si="19"/>
        <v>-0.75378241755647402</v>
      </c>
      <c r="G105" s="19"/>
    </row>
    <row r="106" spans="1:7">
      <c r="A106" s="49" t="str">
        <f>$A$15</f>
        <v>Total</v>
      </c>
      <c r="B106" s="74">
        <f t="shared" si="17"/>
        <v>6803.6320000000014</v>
      </c>
      <c r="C106" s="75">
        <f>C93*Deflators!$A$1</f>
        <v>6320.0266240417077</v>
      </c>
      <c r="D106" s="22">
        <f t="shared" si="18"/>
        <v>-483.60537595829373</v>
      </c>
      <c r="E106" s="23">
        <f t="shared" si="19"/>
        <v>-7.1080472306305459E-2</v>
      </c>
      <c r="G106" s="19"/>
    </row>
    <row r="107" spans="1:7" ht="31">
      <c r="A107" s="48" t="s">
        <v>32</v>
      </c>
      <c r="B107" s="76" t="str">
        <f>$B$3</f>
        <v>2023-24 Budget - £m</v>
      </c>
      <c r="C107" s="76" t="str">
        <f>$C$3</f>
        <v>2024-25 Budget - £m</v>
      </c>
      <c r="D107" s="60" t="str">
        <f>$D$3</f>
        <v>Change 2023-24 to 2024-25 - £m</v>
      </c>
      <c r="E107" s="60" t="str">
        <f>$E$3</f>
        <v>Change 2024-24 to 2024-25 - %</v>
      </c>
      <c r="G107" s="19"/>
    </row>
    <row r="108" spans="1:7">
      <c r="A108" s="49" t="str">
        <f>$A$4</f>
        <v>NHS Recovery, Health and Social Care</v>
      </c>
      <c r="B108" s="80">
        <v>105.31299999999999</v>
      </c>
      <c r="C108" s="80">
        <v>104.02</v>
      </c>
      <c r="D108" s="36">
        <f>C108-B108</f>
        <v>-1.2929999999999922</v>
      </c>
      <c r="E108" s="73">
        <f>D108/B108</f>
        <v>-1.2277686515434868E-2</v>
      </c>
      <c r="G108" s="19"/>
    </row>
    <row r="109" spans="1:7">
      <c r="A109" s="49" t="str">
        <f>$A$5</f>
        <v>Social Justice</v>
      </c>
      <c r="B109" s="80">
        <v>0.16900000000000001</v>
      </c>
      <c r="C109" s="80">
        <v>0.36299999999999999</v>
      </c>
      <c r="D109" s="36">
        <f t="shared" ref="D109:D111" si="20">C109-B109</f>
        <v>0.19399999999999998</v>
      </c>
      <c r="E109" s="73">
        <f t="shared" ref="E109:E111" si="21">D109/B109</f>
        <v>1.1479289940828401</v>
      </c>
      <c r="G109" s="19"/>
    </row>
    <row r="110" spans="1:7">
      <c r="A110" s="49" t="str">
        <f>$A$6</f>
        <v>Wellbeing Economy, Fair Work and Energy</v>
      </c>
      <c r="B110" s="80">
        <v>0.26300000000000001</v>
      </c>
      <c r="C110" s="80">
        <v>4.2000000000000003E-2</v>
      </c>
      <c r="D110" s="36">
        <f t="shared" si="20"/>
        <v>-0.221</v>
      </c>
      <c r="E110" s="73">
        <f t="shared" si="21"/>
        <v>-0.84030418250950567</v>
      </c>
      <c r="G110" s="19"/>
    </row>
    <row r="111" spans="1:7">
      <c r="A111" s="49" t="str">
        <f>$A$7</f>
        <v>Education &amp; Skills</v>
      </c>
      <c r="B111" s="80">
        <v>421.36300000000006</v>
      </c>
      <c r="C111" s="80">
        <v>804.23299999999995</v>
      </c>
      <c r="D111" s="36">
        <f t="shared" si="20"/>
        <v>382.86999999999989</v>
      </c>
      <c r="E111" s="73">
        <f t="shared" si="21"/>
        <v>0.90864646397524185</v>
      </c>
      <c r="G111" s="19"/>
    </row>
    <row r="112" spans="1:7">
      <c r="A112" s="49" t="str">
        <f>$A$8</f>
        <v>Justice</v>
      </c>
      <c r="B112" s="80">
        <v>2.5390000000000001</v>
      </c>
      <c r="C112" s="80">
        <v>3.0759999999999996</v>
      </c>
      <c r="D112" s="36">
        <f t="shared" ref="D112:D119" si="22">C112-B112</f>
        <v>0.53699999999999948</v>
      </c>
      <c r="E112" s="73">
        <f t="shared" ref="E112:E119" si="23">D112/B112</f>
        <v>0.21150059078377292</v>
      </c>
      <c r="G112" s="19"/>
    </row>
    <row r="113" spans="1:8">
      <c r="A113" s="49" t="str">
        <f>$A$9</f>
        <v>Transport, Net Zero &amp; Just Transition</v>
      </c>
      <c r="B113" s="80">
        <v>0.67599999999999993</v>
      </c>
      <c r="C113" s="80">
        <v>0.59500000000000008</v>
      </c>
      <c r="D113" s="36">
        <f t="shared" si="22"/>
        <v>-8.099999999999985E-2</v>
      </c>
      <c r="E113" s="73">
        <f t="shared" si="23"/>
        <v>-0.11982248520710038</v>
      </c>
      <c r="G113" s="19"/>
    </row>
    <row r="114" spans="1:8">
      <c r="A114" s="49" t="str">
        <f>$A$10</f>
        <v>Rural Affairs, Land Reform and Islands</v>
      </c>
      <c r="B114" s="80">
        <v>0</v>
      </c>
      <c r="C114" s="80">
        <v>0</v>
      </c>
      <c r="D114" s="36">
        <f t="shared" si="22"/>
        <v>0</v>
      </c>
      <c r="E114" s="73" t="s">
        <v>33</v>
      </c>
      <c r="G114" s="19"/>
    </row>
    <row r="115" spans="1:8">
      <c r="A115" s="49" t="str">
        <f>$A$11</f>
        <v>Constitution, External Affairs and Culture</v>
      </c>
      <c r="B115" s="80">
        <v>6.2E-2</v>
      </c>
      <c r="C115" s="80">
        <v>0</v>
      </c>
      <c r="D115" s="36">
        <f t="shared" si="22"/>
        <v>-6.2E-2</v>
      </c>
      <c r="E115" s="73">
        <f t="shared" si="23"/>
        <v>-1</v>
      </c>
      <c r="G115" s="19"/>
    </row>
    <row r="116" spans="1:8">
      <c r="A116" s="49" t="str">
        <f>$A$12</f>
        <v>Deputy First Minister and Finance</v>
      </c>
      <c r="B116" s="80">
        <v>9968.3159999999989</v>
      </c>
      <c r="C116" s="80">
        <v>6490.4069999999992</v>
      </c>
      <c r="D116" s="36">
        <f t="shared" si="22"/>
        <v>-3477.9089999999997</v>
      </c>
      <c r="E116" s="73">
        <f t="shared" si="23"/>
        <v>-0.3488963431737116</v>
      </c>
      <c r="G116" s="19"/>
    </row>
    <row r="117" spans="1:8">
      <c r="A117" s="49" t="str">
        <f>$A$13</f>
        <v>Crown Office and Procurator Fiscal Service</v>
      </c>
      <c r="B117" s="80">
        <v>0</v>
      </c>
      <c r="C117" s="80">
        <v>0</v>
      </c>
      <c r="D117" s="36">
        <f t="shared" si="22"/>
        <v>0</v>
      </c>
      <c r="E117" s="73" t="s">
        <v>33</v>
      </c>
      <c r="G117" s="19"/>
    </row>
    <row r="118" spans="1:8">
      <c r="A118" s="49" t="str">
        <f>$A$14</f>
        <v>Scottish Parliament &amp; Audit</v>
      </c>
      <c r="B118" s="80">
        <v>2</v>
      </c>
      <c r="C118" s="80">
        <v>2</v>
      </c>
      <c r="D118" s="36">
        <f t="shared" si="22"/>
        <v>0</v>
      </c>
      <c r="E118" s="73">
        <f t="shared" si="23"/>
        <v>0</v>
      </c>
      <c r="G118" s="19"/>
    </row>
    <row r="119" spans="1:8" s="18" customFormat="1">
      <c r="A119" s="49" t="str">
        <f>$A$15</f>
        <v>Total</v>
      </c>
      <c r="B119" s="80">
        <v>10500.700999999999</v>
      </c>
      <c r="C119" s="80">
        <v>7404.735999999999</v>
      </c>
      <c r="D119" s="36">
        <f t="shared" si="22"/>
        <v>-3095.9650000000001</v>
      </c>
      <c r="E119" s="73">
        <f t="shared" si="23"/>
        <v>-0.29483412583597995</v>
      </c>
      <c r="G119" s="19"/>
    </row>
    <row r="120" spans="1:8" ht="31">
      <c r="A120" s="47" t="s">
        <v>34</v>
      </c>
      <c r="B120" s="79" t="str">
        <f>$B$3</f>
        <v>2023-24 Budget - £m</v>
      </c>
      <c r="C120" s="79" t="str">
        <f>$C$3</f>
        <v>2024-25 Budget - £m</v>
      </c>
      <c r="D120" s="61" t="str">
        <f>$D$3</f>
        <v>Change 2023-24 to 2024-25 - £m</v>
      </c>
      <c r="E120" s="61" t="str">
        <f>$E$3</f>
        <v>Change 2024-24 to 2024-25 - %</v>
      </c>
      <c r="G120" s="19"/>
    </row>
    <row r="121" spans="1:8">
      <c r="A121" s="49" t="str">
        <f>$A$4</f>
        <v>NHS Recovery, Health and Social Care</v>
      </c>
      <c r="B121" s="80">
        <f>B108</f>
        <v>105.31299999999999</v>
      </c>
      <c r="C121" s="97">
        <f>C108*Deflators!$A$1</f>
        <v>102.30414055727098</v>
      </c>
      <c r="D121" s="36">
        <f>C121-B121</f>
        <v>-3.0088594427290047</v>
      </c>
      <c r="E121" s="73">
        <f>D121/B121</f>
        <v>-2.8570636509538283E-2</v>
      </c>
      <c r="G121" s="19"/>
    </row>
    <row r="122" spans="1:8">
      <c r="A122" s="49" t="str">
        <f>$A$5</f>
        <v>Social Justice</v>
      </c>
      <c r="B122" s="80">
        <f t="shared" ref="B122:B132" si="24">B109</f>
        <v>0.16900000000000001</v>
      </c>
      <c r="C122" s="97">
        <f>C109*Deflators!$A$1</f>
        <v>0.35701214211006888</v>
      </c>
      <c r="D122" s="36">
        <f t="shared" ref="D122:D132" si="25">C122-B122</f>
        <v>0.18801214211006886</v>
      </c>
      <c r="E122" s="73">
        <f t="shared" ref="E122:E132" si="26">D122/B122</f>
        <v>1.1124978823080998</v>
      </c>
      <c r="G122" s="19"/>
    </row>
    <row r="123" spans="1:8">
      <c r="A123" s="49" t="str">
        <f>$A$6</f>
        <v>Wellbeing Economy, Fair Work and Energy</v>
      </c>
      <c r="B123" s="80">
        <f t="shared" si="24"/>
        <v>0.26300000000000001</v>
      </c>
      <c r="C123" s="97">
        <f>C110*Deflators!$A$1</f>
        <v>4.130718999620632E-2</v>
      </c>
      <c r="D123" s="36">
        <f t="shared" si="25"/>
        <v>-0.22169281000379371</v>
      </c>
      <c r="E123" s="73">
        <f t="shared" si="26"/>
        <v>-0.84293844107906346</v>
      </c>
      <c r="G123" s="19"/>
    </row>
    <row r="124" spans="1:8">
      <c r="A124" s="49" t="str">
        <f>$A$7</f>
        <v>Education &amp; Skills</v>
      </c>
      <c r="B124" s="80">
        <f t="shared" si="24"/>
        <v>421.36300000000006</v>
      </c>
      <c r="C124" s="97">
        <f>C111*Deflators!$A$1</f>
        <v>790.96679362426175</v>
      </c>
      <c r="D124" s="36">
        <f t="shared" si="25"/>
        <v>369.6037936242617</v>
      </c>
      <c r="E124" s="73">
        <f t="shared" si="26"/>
        <v>0.87716243150030171</v>
      </c>
      <c r="G124" s="19"/>
      <c r="H124" s="17"/>
    </row>
    <row r="125" spans="1:8">
      <c r="A125" s="49" t="str">
        <f>$A$8</f>
        <v>Justice</v>
      </c>
      <c r="B125" s="80">
        <f t="shared" si="24"/>
        <v>2.5390000000000001</v>
      </c>
      <c r="C125" s="97">
        <f>C112*Deflators!$A$1</f>
        <v>3.025259914960253</v>
      </c>
      <c r="D125" s="36">
        <f t="shared" si="25"/>
        <v>0.48625991496025289</v>
      </c>
      <c r="E125" s="73">
        <f t="shared" si="26"/>
        <v>0.19151631152432172</v>
      </c>
      <c r="G125" s="19"/>
    </row>
    <row r="126" spans="1:8">
      <c r="A126" s="49" t="str">
        <f>$A$9</f>
        <v>Transport, Net Zero &amp; Just Transition</v>
      </c>
      <c r="B126" s="80">
        <f t="shared" si="24"/>
        <v>0.67599999999999993</v>
      </c>
      <c r="C126" s="97">
        <f>C113*Deflators!$A$1</f>
        <v>0.58518519161292293</v>
      </c>
      <c r="D126" s="36">
        <f t="shared" si="25"/>
        <v>-9.0814808387077006E-2</v>
      </c>
      <c r="E126" s="73">
        <f t="shared" si="26"/>
        <v>-0.13434143252526184</v>
      </c>
      <c r="G126" s="19"/>
    </row>
    <row r="127" spans="1:8">
      <c r="A127" s="49" t="str">
        <f>$A$10</f>
        <v>Rural Affairs, Land Reform and Islands</v>
      </c>
      <c r="B127" s="80">
        <f t="shared" si="24"/>
        <v>0</v>
      </c>
      <c r="C127" s="97">
        <f>C114*Deflators!$A$1</f>
        <v>0</v>
      </c>
      <c r="D127" s="36">
        <f t="shared" si="25"/>
        <v>0</v>
      </c>
      <c r="E127" s="73" t="s">
        <v>33</v>
      </c>
      <c r="G127" s="19"/>
    </row>
    <row r="128" spans="1:8">
      <c r="A128" s="49" t="str">
        <f>$A$11</f>
        <v>Constitution, External Affairs and Culture</v>
      </c>
      <c r="B128" s="80">
        <f t="shared" si="24"/>
        <v>6.2E-2</v>
      </c>
      <c r="C128" s="97">
        <f>C115*Deflators!$A$1</f>
        <v>0</v>
      </c>
      <c r="D128" s="36">
        <f t="shared" si="25"/>
        <v>-6.2E-2</v>
      </c>
      <c r="E128" s="73">
        <f t="shared" si="26"/>
        <v>-1</v>
      </c>
      <c r="G128" s="19"/>
    </row>
    <row r="129" spans="1:7">
      <c r="A129" s="49" t="str">
        <f>$A$12</f>
        <v>Deputy First Minister and Finance</v>
      </c>
      <c r="B129" s="80">
        <f t="shared" si="24"/>
        <v>9968.3159999999989</v>
      </c>
      <c r="C129" s="97">
        <f>C116*Deflators!$A$1</f>
        <v>6383.3446452787484</v>
      </c>
      <c r="D129" s="36">
        <f t="shared" si="25"/>
        <v>-3584.9713547212505</v>
      </c>
      <c r="E129" s="73">
        <f t="shared" si="26"/>
        <v>-0.35963660810123305</v>
      </c>
      <c r="G129" s="19"/>
    </row>
    <row r="130" spans="1:7">
      <c r="A130" s="49" t="str">
        <f>$A$13</f>
        <v>Crown Office and Procurator Fiscal Service</v>
      </c>
      <c r="B130" s="80">
        <f t="shared" si="24"/>
        <v>0</v>
      </c>
      <c r="C130" s="97">
        <f>C117*Deflators!$A$1</f>
        <v>0</v>
      </c>
      <c r="D130" s="36">
        <f t="shared" si="25"/>
        <v>0</v>
      </c>
      <c r="E130" s="73" t="s">
        <v>33</v>
      </c>
      <c r="G130" s="19"/>
    </row>
    <row r="131" spans="1:7">
      <c r="A131" s="49" t="str">
        <f>$A$14</f>
        <v>Scottish Parliament &amp; Audit</v>
      </c>
      <c r="B131" s="80">
        <f t="shared" si="24"/>
        <v>2</v>
      </c>
      <c r="C131" s="97">
        <f>C118*Deflators!$A$1</f>
        <v>1.9670090474383961</v>
      </c>
      <c r="D131" s="36">
        <f t="shared" si="25"/>
        <v>-3.2990952561603892E-2</v>
      </c>
      <c r="E131" s="73">
        <f t="shared" si="26"/>
        <v>-1.6495476280801946E-2</v>
      </c>
      <c r="G131" s="19"/>
    </row>
    <row r="132" spans="1:7" s="18" customFormat="1">
      <c r="A132" s="49" t="str">
        <f>$A$15</f>
        <v>Total</v>
      </c>
      <c r="B132" s="80">
        <f t="shared" si="24"/>
        <v>10500.700999999999</v>
      </c>
      <c r="C132" s="97">
        <f>C119*Deflators!$A$1</f>
        <v>7282.5913529463987</v>
      </c>
      <c r="D132" s="36">
        <f t="shared" si="25"/>
        <v>-3218.1096470536004</v>
      </c>
      <c r="E132" s="73">
        <f t="shared" si="26"/>
        <v>-0.3064661727872835</v>
      </c>
      <c r="G132" s="19"/>
    </row>
    <row r="133" spans="1:7" ht="31">
      <c r="A133" s="48" t="s">
        <v>35</v>
      </c>
      <c r="B133" s="76" t="str">
        <f>$B$3</f>
        <v>2023-24 Budget - £m</v>
      </c>
      <c r="C133" s="76" t="str">
        <f>$C$3</f>
        <v>2024-25 Budget - £m</v>
      </c>
      <c r="D133" s="60" t="str">
        <f>$D$3</f>
        <v>Change 2023-24 to 2024-25 - £m</v>
      </c>
      <c r="E133" s="60" t="str">
        <f>$E$3</f>
        <v>Change 2024-24 to 2024-25 - %</v>
      </c>
    </row>
    <row r="134" spans="1:7">
      <c r="A134" s="49" t="str">
        <f>$A$4</f>
        <v>NHS Recovery, Health and Social Care</v>
      </c>
      <c r="B134" s="80">
        <v>367.66199999999998</v>
      </c>
      <c r="C134" s="80">
        <v>394.45699999999994</v>
      </c>
      <c r="D134" s="36">
        <f>C134-B134</f>
        <v>26.794999999999959</v>
      </c>
      <c r="E134" s="73">
        <f>D134/B134</f>
        <v>7.2879438179632272E-2</v>
      </c>
    </row>
    <row r="135" spans="1:7">
      <c r="A135" s="49" t="str">
        <f>$A$5</f>
        <v>Social Justice</v>
      </c>
      <c r="B135" s="80">
        <v>70.039000000000001</v>
      </c>
      <c r="C135" s="80">
        <v>84.841000000000008</v>
      </c>
      <c r="D135" s="36">
        <f t="shared" ref="D135:D145" si="27">C135-B135</f>
        <v>14.802000000000007</v>
      </c>
      <c r="E135" s="73">
        <f t="shared" ref="E135:E145" si="28">D135/B135</f>
        <v>0.2113393966218822</v>
      </c>
    </row>
    <row r="136" spans="1:7">
      <c r="A136" s="49" t="str">
        <f>$A$6</f>
        <v>Wellbeing Economy, Fair Work and Energy</v>
      </c>
      <c r="B136" s="80">
        <v>34.336999999999996</v>
      </c>
      <c r="C136" s="80">
        <v>27.27</v>
      </c>
      <c r="D136" s="36">
        <f t="shared" si="27"/>
        <v>-7.0669999999999966</v>
      </c>
      <c r="E136" s="73">
        <f t="shared" si="28"/>
        <v>-0.20581297143023553</v>
      </c>
    </row>
    <row r="137" spans="1:7">
      <c r="A137" s="49" t="str">
        <f>$A$7</f>
        <v>Education &amp; Skills</v>
      </c>
      <c r="B137" s="80">
        <v>203.19800000000004</v>
      </c>
      <c r="C137" s="80">
        <v>402.459</v>
      </c>
      <c r="D137" s="36">
        <f t="shared" si="27"/>
        <v>199.26099999999997</v>
      </c>
      <c r="E137" s="73">
        <f t="shared" si="28"/>
        <v>0.98062480929930385</v>
      </c>
    </row>
    <row r="138" spans="1:7">
      <c r="A138" s="49" t="str">
        <f>$A$8</f>
        <v>Justice</v>
      </c>
      <c r="B138" s="80">
        <v>168.36600000000001</v>
      </c>
      <c r="C138" s="80">
        <v>182.94799999999998</v>
      </c>
      <c r="D138" s="36">
        <f t="shared" si="27"/>
        <v>14.581999999999965</v>
      </c>
      <c r="E138" s="73">
        <f t="shared" si="28"/>
        <v>8.6608935295724582E-2</v>
      </c>
    </row>
    <row r="139" spans="1:7">
      <c r="A139" s="49" t="str">
        <f>$A$9</f>
        <v>Transport, Net Zero &amp; Just Transition</v>
      </c>
      <c r="B139" s="80">
        <v>312.00200000000001</v>
      </c>
      <c r="C139" s="80">
        <v>365.78300000000002</v>
      </c>
      <c r="D139" s="36">
        <f t="shared" si="27"/>
        <v>53.781000000000006</v>
      </c>
      <c r="E139" s="73">
        <f t="shared" si="28"/>
        <v>0.17237389503913439</v>
      </c>
    </row>
    <row r="140" spans="1:7">
      <c r="A140" s="49" t="str">
        <f>$A$10</f>
        <v>Rural Affairs, Land Reform and Islands</v>
      </c>
      <c r="B140" s="80">
        <v>15.513999999999999</v>
      </c>
      <c r="C140" s="80">
        <v>26.714000000000002</v>
      </c>
      <c r="D140" s="36">
        <f t="shared" si="27"/>
        <v>11.200000000000003</v>
      </c>
      <c r="E140" s="73">
        <f t="shared" si="28"/>
        <v>0.7219285806368444</v>
      </c>
    </row>
    <row r="141" spans="1:7">
      <c r="A141" s="49" t="str">
        <f>$A$11</f>
        <v>Constitution, External Affairs and Culture</v>
      </c>
      <c r="B141" s="80">
        <v>18.155999999999999</v>
      </c>
      <c r="C141" s="80">
        <v>19.227999999999998</v>
      </c>
      <c r="D141" s="36">
        <f t="shared" si="27"/>
        <v>1.0719999999999992</v>
      </c>
      <c r="E141" s="73">
        <f t="shared" si="28"/>
        <v>5.9043842256003481E-2</v>
      </c>
    </row>
    <row r="142" spans="1:7">
      <c r="A142" s="49" t="str">
        <f>$A$12</f>
        <v>Deputy First Minister and Finance</v>
      </c>
      <c r="B142" s="80">
        <v>28.705000000000002</v>
      </c>
      <c r="C142" s="80">
        <v>23.2</v>
      </c>
      <c r="D142" s="36">
        <f t="shared" si="27"/>
        <v>-5.5050000000000026</v>
      </c>
      <c r="E142" s="73">
        <f t="shared" si="28"/>
        <v>-0.19177843581257628</v>
      </c>
    </row>
    <row r="143" spans="1:7">
      <c r="A143" s="49" t="str">
        <f>$A$13</f>
        <v>Crown Office and Procurator Fiscal Service</v>
      </c>
      <c r="B143" s="80">
        <v>8.9789999999999992</v>
      </c>
      <c r="C143" s="80">
        <v>9.9060000000000006</v>
      </c>
      <c r="D143" s="36">
        <f t="shared" si="27"/>
        <v>0.92700000000000138</v>
      </c>
      <c r="E143" s="73">
        <f t="shared" si="28"/>
        <v>0.10324089542265302</v>
      </c>
    </row>
    <row r="144" spans="1:7">
      <c r="A144" s="49" t="str">
        <f>$A$14</f>
        <v>Scottish Parliament &amp; Audit</v>
      </c>
      <c r="B144" s="80">
        <v>15.657999999999999</v>
      </c>
      <c r="C144" s="80">
        <v>15.734</v>
      </c>
      <c r="D144" s="36">
        <f t="shared" si="27"/>
        <v>7.6000000000000512E-2</v>
      </c>
      <c r="E144" s="73">
        <f t="shared" si="28"/>
        <v>4.8537488823604874E-3</v>
      </c>
    </row>
    <row r="145" spans="1:5">
      <c r="A145" s="49" t="str">
        <f>$A$15</f>
        <v>Total</v>
      </c>
      <c r="B145" s="80">
        <v>1242.6159999999998</v>
      </c>
      <c r="C145" s="80">
        <v>1552.5399999999997</v>
      </c>
      <c r="D145" s="36">
        <f t="shared" si="27"/>
        <v>309.92399999999998</v>
      </c>
      <c r="E145" s="73">
        <f t="shared" si="28"/>
        <v>0.2494125296954168</v>
      </c>
    </row>
    <row r="146" spans="1:5" ht="31">
      <c r="A146" s="47" t="s">
        <v>36</v>
      </c>
      <c r="B146" s="79" t="str">
        <f>$B$3</f>
        <v>2023-24 Budget - £m</v>
      </c>
      <c r="C146" s="79" t="str">
        <f>$C$3</f>
        <v>2024-25 Budget - £m</v>
      </c>
      <c r="D146" s="61" t="str">
        <f>$D$3</f>
        <v>Change 2023-24 to 2024-25 - £m</v>
      </c>
      <c r="E146" s="61" t="str">
        <f>$E$3</f>
        <v>Change 2024-24 to 2024-25 - %</v>
      </c>
    </row>
    <row r="147" spans="1:5">
      <c r="A147" s="49" t="str">
        <f>$A$4</f>
        <v>NHS Recovery, Health and Social Care</v>
      </c>
      <c r="B147" s="80">
        <f>B134</f>
        <v>367.66199999999998</v>
      </c>
      <c r="C147" s="97">
        <f>C134*Deflators!$A$1</f>
        <v>387.95024391270363</v>
      </c>
      <c r="D147" s="36">
        <f>C147-B147</f>
        <v>20.288243912703649</v>
      </c>
      <c r="E147" s="73">
        <f>D147/B147</f>
        <v>5.5181780854979982E-2</v>
      </c>
    </row>
    <row r="148" spans="1:5">
      <c r="A148" s="49" t="str">
        <f>$A$5</f>
        <v>Social Justice</v>
      </c>
      <c r="B148" s="80">
        <f t="shared" ref="B148:B158" si="29">B135</f>
        <v>70.039000000000001</v>
      </c>
      <c r="C148" s="97">
        <f>C135*Deflators!$A$1</f>
        <v>83.441507296860493</v>
      </c>
      <c r="D148" s="36">
        <f t="shared" ref="D148:D158" si="30">C148-B148</f>
        <v>13.402507296860492</v>
      </c>
      <c r="E148" s="73">
        <f t="shared" ref="E148:E158" si="31">D148/B148</f>
        <v>0.19135777633690504</v>
      </c>
    </row>
    <row r="149" spans="1:5">
      <c r="A149" s="49" t="str">
        <f>$A$6</f>
        <v>Wellbeing Economy, Fair Work and Energy</v>
      </c>
      <c r="B149" s="80">
        <f t="shared" si="29"/>
        <v>34.336999999999996</v>
      </c>
      <c r="C149" s="97">
        <f>C136*Deflators!$A$1</f>
        <v>26.820168361822532</v>
      </c>
      <c r="D149" s="36">
        <f t="shared" si="30"/>
        <v>-7.5168316381774645</v>
      </c>
      <c r="E149" s="73">
        <f t="shared" si="31"/>
        <v>-0.21891346472252862</v>
      </c>
    </row>
    <row r="150" spans="1:5">
      <c r="A150" s="49" t="str">
        <f>$A$7</f>
        <v>Education &amp; Skills</v>
      </c>
      <c r="B150" s="80">
        <f t="shared" si="29"/>
        <v>203.19800000000004</v>
      </c>
      <c r="C150" s="97">
        <f>C137*Deflators!$A$1</f>
        <v>395.82024711150473</v>
      </c>
      <c r="D150" s="36">
        <f t="shared" si="30"/>
        <v>192.62224711150469</v>
      </c>
      <c r="E150" s="73">
        <f t="shared" si="31"/>
        <v>0.94795345973633927</v>
      </c>
    </row>
    <row r="151" spans="1:5">
      <c r="A151" s="49" t="str">
        <f>$A$8</f>
        <v>Justice</v>
      </c>
      <c r="B151" s="80">
        <f t="shared" si="29"/>
        <v>168.36600000000001</v>
      </c>
      <c r="C151" s="97">
        <f>C138*Deflators!$A$1</f>
        <v>179.93018560537982</v>
      </c>
      <c r="D151" s="36">
        <f t="shared" si="30"/>
        <v>11.564185605379805</v>
      </c>
      <c r="E151" s="73">
        <f t="shared" si="31"/>
        <v>6.8684803377046466E-2</v>
      </c>
    </row>
    <row r="152" spans="1:5">
      <c r="A152" s="49" t="str">
        <f>$A$9</f>
        <v>Transport, Net Zero &amp; Just Transition</v>
      </c>
      <c r="B152" s="80">
        <f t="shared" si="29"/>
        <v>312.00200000000001</v>
      </c>
      <c r="C152" s="97">
        <f>C139*Deflators!$A$1</f>
        <v>359.74923519957946</v>
      </c>
      <c r="D152" s="36">
        <f t="shared" si="30"/>
        <v>47.74723519957945</v>
      </c>
      <c r="E152" s="73">
        <f t="shared" si="31"/>
        <v>0.15303502926128501</v>
      </c>
    </row>
    <row r="153" spans="1:5">
      <c r="A153" s="49" t="str">
        <f>$A$10</f>
        <v>Rural Affairs, Land Reform and Islands</v>
      </c>
      <c r="B153" s="80">
        <f t="shared" si="29"/>
        <v>15.513999999999999</v>
      </c>
      <c r="C153" s="97">
        <f>C140*Deflators!$A$1</f>
        <v>26.273339846634659</v>
      </c>
      <c r="D153" s="36">
        <f t="shared" si="30"/>
        <v>10.75933984663466</v>
      </c>
      <c r="E153" s="73">
        <f t="shared" si="31"/>
        <v>0.69352454857771439</v>
      </c>
    </row>
    <row r="154" spans="1:5">
      <c r="A154" s="49" t="str">
        <f>$A$11</f>
        <v>Constitution, External Affairs and Culture</v>
      </c>
      <c r="B154" s="80">
        <f t="shared" si="29"/>
        <v>18.155999999999999</v>
      </c>
      <c r="C154" s="97">
        <f>C141*Deflators!$A$1</f>
        <v>18.910824982072739</v>
      </c>
      <c r="D154" s="36">
        <f t="shared" si="30"/>
        <v>0.75482498207274062</v>
      </c>
      <c r="E154" s="73">
        <f t="shared" si="31"/>
        <v>4.157440967574029E-2</v>
      </c>
    </row>
    <row r="155" spans="1:5">
      <c r="A155" s="49" t="str">
        <f>$A$12</f>
        <v>Deputy First Minister and Finance</v>
      </c>
      <c r="B155" s="80">
        <f t="shared" si="29"/>
        <v>28.705000000000002</v>
      </c>
      <c r="C155" s="97">
        <f>C142*Deflators!$A$1</f>
        <v>22.817304950285394</v>
      </c>
      <c r="D155" s="36">
        <f t="shared" si="30"/>
        <v>-5.8876950497146083</v>
      </c>
      <c r="E155" s="73">
        <f t="shared" si="31"/>
        <v>-0.20511043545426261</v>
      </c>
    </row>
    <row r="156" spans="1:5">
      <c r="A156" s="49" t="str">
        <f>$A$13</f>
        <v>Crown Office and Procurator Fiscal Service</v>
      </c>
      <c r="B156" s="80">
        <f t="shared" si="29"/>
        <v>8.9789999999999992</v>
      </c>
      <c r="C156" s="97">
        <f>C143*Deflators!$A$1</f>
        <v>9.7425958119623761</v>
      </c>
      <c r="D156" s="36">
        <f t="shared" si="30"/>
        <v>0.76359581196237691</v>
      </c>
      <c r="E156" s="73">
        <f t="shared" si="31"/>
        <v>8.5042411400197901E-2</v>
      </c>
    </row>
    <row r="157" spans="1:5">
      <c r="A157" s="49" t="str">
        <f>$A$14</f>
        <v>Scottish Parliament &amp; Audit</v>
      </c>
      <c r="B157" s="80">
        <f t="shared" si="29"/>
        <v>15.657999999999999</v>
      </c>
      <c r="C157" s="97">
        <f>C144*Deflators!$A$1</f>
        <v>15.474460176197862</v>
      </c>
      <c r="D157" s="36">
        <f t="shared" si="30"/>
        <v>-0.18353982380213729</v>
      </c>
      <c r="E157" s="73">
        <f t="shared" si="31"/>
        <v>-1.1721792298003403E-2</v>
      </c>
    </row>
    <row r="158" spans="1:5">
      <c r="A158" s="49" t="str">
        <f>$A$15</f>
        <v>Total</v>
      </c>
      <c r="B158" s="80">
        <f t="shared" si="29"/>
        <v>1242.6159999999998</v>
      </c>
      <c r="C158" s="97">
        <f>C145*Deflators!$A$1</f>
        <v>1526.9301132550036</v>
      </c>
      <c r="D158" s="36">
        <f t="shared" si="30"/>
        <v>284.3141132550038</v>
      </c>
      <c r="E158" s="73">
        <f t="shared" si="31"/>
        <v>0.22880287494688936</v>
      </c>
    </row>
    <row r="159" spans="1:5">
      <c r="B159" s="97"/>
      <c r="C159" s="97"/>
      <c r="D159" s="98"/>
      <c r="E159" s="98"/>
    </row>
  </sheetData>
  <hyperlinks>
    <hyperlink ref="A1" location="Contents!A1" display="Contents" xr:uid="{00000000-0004-0000-0100-000000000000}"/>
  </hyperlinks>
  <pageMargins left="0.7" right="0.7" top="0.75" bottom="0.75" header="0.3" footer="0.3"/>
  <pageSetup paperSize="9" scale="3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U119"/>
  <sheetViews>
    <sheetView showGridLines="0" zoomScale="70" zoomScaleNormal="70" workbookViewId="0">
      <selection activeCell="A4" sqref="A4"/>
    </sheetView>
  </sheetViews>
  <sheetFormatPr defaultColWidth="8.84375" defaultRowHeight="15.5"/>
  <cols>
    <col min="1" max="1" width="31.69140625" style="1" bestFit="1" customWidth="1"/>
    <col min="2" max="2" width="59.4609375" style="1" bestFit="1" customWidth="1"/>
    <col min="3" max="3" width="11.23046875" style="21" customWidth="1"/>
    <col min="4" max="4" width="10.69140625" style="15" customWidth="1"/>
    <col min="5" max="5" width="10.765625" style="15" customWidth="1"/>
    <col min="6" max="6" width="11" style="15" bestFit="1" customWidth="1"/>
    <col min="7" max="7" width="10.765625" style="15" customWidth="1"/>
    <col min="8" max="8" width="10.84375" style="15" customWidth="1"/>
    <col min="9" max="9" width="11.07421875" style="15" customWidth="1"/>
    <col min="10" max="10" width="11" style="15" bestFit="1" customWidth="1"/>
    <col min="11" max="11" width="12.23046875" style="15" customWidth="1"/>
    <col min="12" max="16384" width="8.84375" style="15"/>
  </cols>
  <sheetData>
    <row r="1" spans="1:21" ht="17.5">
      <c r="A1" s="4" t="s">
        <v>1</v>
      </c>
    </row>
    <row r="2" spans="1:21" ht="25">
      <c r="A2" s="55" t="str">
        <f>'TME, Resource, Capital and AME'!A2</f>
        <v xml:space="preserve">Budget 2024-25: </v>
      </c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1" ht="20">
      <c r="A3" s="3" t="s">
        <v>37</v>
      </c>
      <c r="J3" s="26"/>
      <c r="K3" s="1"/>
      <c r="L3" s="1"/>
      <c r="M3" s="1"/>
      <c r="N3" s="1"/>
      <c r="O3" s="1"/>
      <c r="P3" s="1"/>
      <c r="Q3" s="1"/>
      <c r="R3" s="1"/>
      <c r="S3" s="1"/>
      <c r="T3" s="1"/>
      <c r="U3" s="21"/>
    </row>
    <row r="4" spans="1:21" ht="46.5">
      <c r="A4" s="91" t="s">
        <v>38</v>
      </c>
      <c r="B4" s="91" t="s">
        <v>39</v>
      </c>
      <c r="C4" s="95" t="s">
        <v>40</v>
      </c>
      <c r="D4" s="52" t="s">
        <v>41</v>
      </c>
      <c r="E4" s="52" t="s">
        <v>42</v>
      </c>
      <c r="F4" s="52" t="s">
        <v>43</v>
      </c>
      <c r="G4" s="53" t="s">
        <v>44</v>
      </c>
      <c r="H4" s="54" t="s">
        <v>45</v>
      </c>
      <c r="I4" s="54" t="s">
        <v>46</v>
      </c>
      <c r="J4" s="54" t="s">
        <v>47</v>
      </c>
      <c r="K4" s="54" t="s">
        <v>48</v>
      </c>
      <c r="L4" s="1"/>
      <c r="M4" s="1"/>
      <c r="N4" s="1"/>
      <c r="O4" s="1"/>
      <c r="P4" s="1"/>
      <c r="Q4" s="1"/>
      <c r="R4" s="1"/>
      <c r="S4" s="1"/>
      <c r="T4" s="1"/>
      <c r="U4" s="21"/>
    </row>
    <row r="5" spans="1:21">
      <c r="A5" s="1" t="s">
        <v>12</v>
      </c>
      <c r="B5" s="1" t="s">
        <v>49</v>
      </c>
      <c r="C5" s="81">
        <v>11969.397999999999</v>
      </c>
      <c r="D5" s="81">
        <v>12429.4</v>
      </c>
      <c r="E5" s="81">
        <v>13199.3</v>
      </c>
      <c r="F5" s="81">
        <v>13375.6</v>
      </c>
      <c r="G5" s="81">
        <v>13761.6</v>
      </c>
      <c r="H5" s="22">
        <v>14483.9</v>
      </c>
      <c r="I5" s="17">
        <v>17824.902999999998</v>
      </c>
      <c r="J5" s="17">
        <v>18525.900000000001</v>
      </c>
      <c r="K5" s="17">
        <v>17504.002</v>
      </c>
    </row>
    <row r="6" spans="1:21">
      <c r="A6" s="1" t="s">
        <v>12</v>
      </c>
      <c r="B6" s="92" t="s">
        <v>50</v>
      </c>
      <c r="C6" s="82">
        <v>234.1</v>
      </c>
      <c r="D6" s="82">
        <v>62.8</v>
      </c>
      <c r="E6" s="82">
        <v>45.1</v>
      </c>
      <c r="F6" s="82">
        <v>0</v>
      </c>
      <c r="G6" s="82">
        <v>0</v>
      </c>
      <c r="H6" s="17">
        <v>0</v>
      </c>
      <c r="I6" s="17">
        <v>0</v>
      </c>
      <c r="J6" s="17">
        <v>0</v>
      </c>
      <c r="K6" s="17">
        <v>0</v>
      </c>
    </row>
    <row r="7" spans="1:21">
      <c r="A7" s="1" t="s">
        <v>12</v>
      </c>
      <c r="B7" s="92" t="s">
        <v>51</v>
      </c>
      <c r="C7" s="82">
        <v>10.8</v>
      </c>
      <c r="D7" s="82">
        <v>15.8</v>
      </c>
      <c r="E7" s="82">
        <v>16.3</v>
      </c>
      <c r="F7" s="82">
        <v>15.7</v>
      </c>
      <c r="G7" s="82">
        <v>16.733000000000001</v>
      </c>
      <c r="H7" s="17">
        <v>17.7</v>
      </c>
      <c r="I7" s="17">
        <v>17.065999999999999</v>
      </c>
      <c r="J7" s="17">
        <v>21.2</v>
      </c>
      <c r="K7" s="17">
        <v>26.045999999999999</v>
      </c>
    </row>
    <row r="8" spans="1:21" s="18" customFormat="1">
      <c r="A8" s="1" t="s">
        <v>12</v>
      </c>
      <c r="B8" s="92" t="s">
        <v>52</v>
      </c>
      <c r="C8" s="82">
        <v>12214.297999999999</v>
      </c>
      <c r="D8" s="82">
        <v>12507.999999999998</v>
      </c>
      <c r="E8" s="82">
        <v>13260.699999999999</v>
      </c>
      <c r="F8" s="82">
        <v>13391.300000000001</v>
      </c>
      <c r="G8" s="82">
        <v>13778.333000000001</v>
      </c>
      <c r="H8" s="17">
        <v>14501.6</v>
      </c>
      <c r="I8" s="17">
        <v>17841.968999999997</v>
      </c>
      <c r="J8" s="17">
        <v>18547.100000000002</v>
      </c>
      <c r="K8" s="83">
        <v>17530.047999999999</v>
      </c>
    </row>
    <row r="9" spans="1:21" s="18" customFormat="1">
      <c r="A9" s="1" t="s">
        <v>13</v>
      </c>
      <c r="B9" s="92" t="s">
        <v>53</v>
      </c>
      <c r="C9" s="82">
        <v>23.7</v>
      </c>
      <c r="D9" s="82">
        <v>18.399999999999999</v>
      </c>
      <c r="E9" s="82">
        <v>21.6</v>
      </c>
      <c r="F9" s="82">
        <v>21.2</v>
      </c>
      <c r="G9" s="84">
        <v>22.119</v>
      </c>
      <c r="H9" s="17">
        <v>21.9</v>
      </c>
      <c r="I9" s="17">
        <v>140.64100000000002</v>
      </c>
      <c r="J9" s="17">
        <v>37.228999999999999</v>
      </c>
      <c r="K9" s="83">
        <v>25.722999999999999</v>
      </c>
    </row>
    <row r="10" spans="1:21">
      <c r="A10" s="1" t="s">
        <v>13</v>
      </c>
      <c r="B10" s="92" t="s">
        <v>54</v>
      </c>
      <c r="C10" s="82">
        <v>548.20000000000005</v>
      </c>
      <c r="D10" s="82">
        <v>636.1</v>
      </c>
      <c r="E10" s="82">
        <v>0</v>
      </c>
      <c r="F10" s="82">
        <v>0</v>
      </c>
      <c r="G10" s="82">
        <v>0</v>
      </c>
      <c r="H10" s="17">
        <v>0</v>
      </c>
      <c r="I10" s="17">
        <v>0</v>
      </c>
      <c r="J10" s="17">
        <v>0</v>
      </c>
      <c r="K10" s="17">
        <v>0</v>
      </c>
    </row>
    <row r="11" spans="1:21">
      <c r="A11" s="1" t="s">
        <v>13</v>
      </c>
      <c r="B11" s="92" t="s">
        <v>55</v>
      </c>
      <c r="C11" s="82">
        <v>0</v>
      </c>
      <c r="D11" s="82">
        <v>0</v>
      </c>
      <c r="E11" s="82">
        <v>616.79999999999995</v>
      </c>
      <c r="F11" s="82">
        <v>633.9</v>
      </c>
      <c r="G11" s="82">
        <v>787.7</v>
      </c>
      <c r="H11" s="82">
        <v>877</v>
      </c>
      <c r="I11" s="82">
        <v>890.56799999999998</v>
      </c>
      <c r="J11" s="17">
        <v>624</v>
      </c>
      <c r="K11" s="17">
        <v>577.26599999999996</v>
      </c>
    </row>
    <row r="12" spans="1:21">
      <c r="A12" s="1" t="s">
        <v>13</v>
      </c>
      <c r="B12" s="92" t="s">
        <v>56</v>
      </c>
      <c r="C12" s="82">
        <v>0</v>
      </c>
      <c r="D12" s="82">
        <v>0</v>
      </c>
      <c r="E12" s="82">
        <v>0</v>
      </c>
      <c r="F12" s="82">
        <v>0</v>
      </c>
      <c r="G12" s="82">
        <v>0</v>
      </c>
      <c r="H12" s="17">
        <v>0</v>
      </c>
      <c r="I12" s="17">
        <v>0</v>
      </c>
      <c r="J12" s="17">
        <v>0</v>
      </c>
      <c r="K12" s="17">
        <v>30.792999999999999</v>
      </c>
    </row>
    <row r="13" spans="1:21">
      <c r="A13" s="1" t="s">
        <v>13</v>
      </c>
      <c r="B13" s="93" t="s">
        <v>57</v>
      </c>
      <c r="C13" s="82">
        <v>0</v>
      </c>
      <c r="D13" s="82">
        <v>0</v>
      </c>
      <c r="E13" s="82">
        <v>0</v>
      </c>
      <c r="F13" s="82">
        <v>0</v>
      </c>
      <c r="G13" s="82">
        <v>0</v>
      </c>
      <c r="H13" s="17">
        <v>0</v>
      </c>
      <c r="I13" s="17">
        <v>0</v>
      </c>
      <c r="J13" s="17">
        <v>0</v>
      </c>
      <c r="K13" s="17">
        <v>1.1539999999999999</v>
      </c>
    </row>
    <row r="14" spans="1:21" s="18" customFormat="1">
      <c r="A14" s="1" t="s">
        <v>13</v>
      </c>
      <c r="B14" s="92" t="s">
        <v>58</v>
      </c>
      <c r="C14" s="82">
        <v>21.7</v>
      </c>
      <c r="D14" s="82">
        <v>22.5</v>
      </c>
      <c r="E14" s="82">
        <v>23.8</v>
      </c>
      <c r="F14" s="82">
        <v>25.1</v>
      </c>
      <c r="G14" s="82">
        <v>23.146000000000001</v>
      </c>
      <c r="H14" s="17">
        <v>28.1</v>
      </c>
      <c r="I14" s="17">
        <v>31.125</v>
      </c>
      <c r="J14" s="17">
        <v>39.378999999999998</v>
      </c>
      <c r="K14" s="83">
        <v>47.374000000000002</v>
      </c>
    </row>
    <row r="15" spans="1:21">
      <c r="A15" s="1" t="s">
        <v>13</v>
      </c>
      <c r="B15" s="93" t="s">
        <v>59</v>
      </c>
      <c r="C15" s="82">
        <v>0</v>
      </c>
      <c r="D15" s="82">
        <v>0</v>
      </c>
      <c r="E15" s="82">
        <v>1.4</v>
      </c>
      <c r="F15" s="82">
        <v>12.4</v>
      </c>
      <c r="G15" s="82">
        <v>258.92700000000002</v>
      </c>
      <c r="H15" s="17">
        <v>149.5</v>
      </c>
      <c r="I15" s="17">
        <v>277.97199999999998</v>
      </c>
      <c r="J15" s="17">
        <v>378.11599999999999</v>
      </c>
      <c r="K15" s="17">
        <v>472.47</v>
      </c>
    </row>
    <row r="16" spans="1:21">
      <c r="A16" s="1" t="s">
        <v>13</v>
      </c>
      <c r="B16" s="93" t="s">
        <v>60</v>
      </c>
      <c r="C16" s="85">
        <v>0</v>
      </c>
      <c r="D16" s="85">
        <v>0</v>
      </c>
      <c r="E16" s="85">
        <v>0</v>
      </c>
      <c r="F16" s="85">
        <v>0</v>
      </c>
      <c r="G16" s="85">
        <v>0</v>
      </c>
      <c r="H16" s="17">
        <v>350.8</v>
      </c>
      <c r="I16" s="17">
        <v>3378.346</v>
      </c>
      <c r="J16" s="17">
        <v>3484.3739999999998</v>
      </c>
      <c r="K16" s="17">
        <v>4042.1280000000002</v>
      </c>
    </row>
    <row r="17" spans="1:11">
      <c r="A17" s="1" t="s">
        <v>13</v>
      </c>
      <c r="B17" s="92" t="s">
        <v>61</v>
      </c>
      <c r="C17" s="82">
        <v>0</v>
      </c>
      <c r="D17" s="82">
        <v>0</v>
      </c>
      <c r="E17" s="82">
        <v>61.5</v>
      </c>
      <c r="F17" s="82">
        <v>60.1</v>
      </c>
      <c r="G17" s="82">
        <v>67.334000000000003</v>
      </c>
      <c r="H17" s="17">
        <v>76.7</v>
      </c>
      <c r="I17" s="17">
        <v>160.53700000000001</v>
      </c>
      <c r="J17" s="17">
        <v>19.837</v>
      </c>
      <c r="K17" s="17">
        <v>0</v>
      </c>
    </row>
    <row r="18" spans="1:11">
      <c r="A18" s="1" t="s">
        <v>13</v>
      </c>
      <c r="B18" s="92" t="s">
        <v>62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2">
        <v>0</v>
      </c>
      <c r="J18" s="82">
        <v>0</v>
      </c>
      <c r="K18" s="17">
        <v>231.08500000000001</v>
      </c>
    </row>
    <row r="19" spans="1:11">
      <c r="A19" s="1" t="s">
        <v>13</v>
      </c>
      <c r="B19" s="92" t="s">
        <v>63</v>
      </c>
      <c r="C19" s="82">
        <v>0</v>
      </c>
      <c r="D19" s="82">
        <v>0</v>
      </c>
      <c r="E19" s="82">
        <v>0</v>
      </c>
      <c r="F19" s="82">
        <v>0</v>
      </c>
      <c r="G19" s="82">
        <v>0</v>
      </c>
      <c r="H19" s="17">
        <v>0</v>
      </c>
      <c r="I19" s="17">
        <v>0</v>
      </c>
      <c r="J19" s="17">
        <v>3.7890000000000001</v>
      </c>
      <c r="K19" s="17">
        <v>0</v>
      </c>
    </row>
    <row r="20" spans="1:11">
      <c r="A20" s="1" t="s">
        <v>13</v>
      </c>
      <c r="B20" s="92" t="s">
        <v>64</v>
      </c>
      <c r="C20" s="82">
        <v>9.1999999999999993</v>
      </c>
      <c r="D20" s="82">
        <v>13.3</v>
      </c>
      <c r="E20" s="82">
        <v>0</v>
      </c>
      <c r="F20" s="82">
        <v>0</v>
      </c>
      <c r="G20" s="82">
        <v>0</v>
      </c>
      <c r="H20" s="82">
        <v>0</v>
      </c>
      <c r="I20" s="82">
        <v>0</v>
      </c>
      <c r="J20" s="82">
        <v>0</v>
      </c>
      <c r="K20" s="17">
        <v>0</v>
      </c>
    </row>
    <row r="21" spans="1:11">
      <c r="A21" s="1" t="s">
        <v>13</v>
      </c>
      <c r="B21" s="92" t="s">
        <v>65</v>
      </c>
      <c r="C21" s="82">
        <v>1.8</v>
      </c>
      <c r="D21" s="82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17">
        <v>0</v>
      </c>
      <c r="K21" s="17">
        <v>0</v>
      </c>
    </row>
    <row r="22" spans="1:11">
      <c r="A22" s="1" t="s">
        <v>13</v>
      </c>
      <c r="B22" s="92" t="s">
        <v>66</v>
      </c>
      <c r="C22" s="82">
        <v>2.9</v>
      </c>
      <c r="D22" s="82">
        <v>2.9</v>
      </c>
      <c r="E22" s="82">
        <v>2.9</v>
      </c>
      <c r="F22" s="82">
        <v>3</v>
      </c>
      <c r="G22" s="82">
        <v>2.94</v>
      </c>
      <c r="H22" s="17">
        <v>3.3</v>
      </c>
      <c r="I22" s="17">
        <v>3.2850000000000001</v>
      </c>
      <c r="J22" s="17">
        <v>3.2966000000000002</v>
      </c>
      <c r="K22" s="17">
        <v>3.39</v>
      </c>
    </row>
    <row r="23" spans="1:11">
      <c r="A23" s="1" t="s">
        <v>13</v>
      </c>
      <c r="B23" s="92" t="s">
        <v>67</v>
      </c>
      <c r="C23" s="82">
        <v>4.4000000000000004</v>
      </c>
      <c r="D23" s="82">
        <v>4.3</v>
      </c>
      <c r="E23" s="82">
        <v>4</v>
      </c>
      <c r="F23" s="82">
        <v>4</v>
      </c>
      <c r="G23" s="82">
        <v>4.2370000000000001</v>
      </c>
      <c r="H23" s="17">
        <v>4.5999999999999996</v>
      </c>
      <c r="I23" s="17">
        <v>4.5119999999999996</v>
      </c>
      <c r="J23" s="17">
        <v>4.4349999999999996</v>
      </c>
      <c r="K23" s="17">
        <v>4.9039999999999999</v>
      </c>
    </row>
    <row r="24" spans="1:11">
      <c r="A24" s="1" t="s">
        <v>13</v>
      </c>
      <c r="B24" s="92" t="s">
        <v>68</v>
      </c>
      <c r="C24" s="82">
        <v>611.90000000000009</v>
      </c>
      <c r="D24" s="82">
        <v>697.49999999999989</v>
      </c>
      <c r="E24" s="82">
        <v>731.99999999999989</v>
      </c>
      <c r="F24" s="82">
        <v>759.7</v>
      </c>
      <c r="G24" s="82">
        <v>1166.4030000000002</v>
      </c>
      <c r="H24" s="17">
        <v>1511.8999999999999</v>
      </c>
      <c r="I24" s="17">
        <v>4886.9859999999999</v>
      </c>
      <c r="J24" s="17">
        <v>4594.4556000000002</v>
      </c>
      <c r="K24" s="17">
        <v>5436.2870000000012</v>
      </c>
    </row>
    <row r="25" spans="1:11">
      <c r="A25" s="1" t="s">
        <v>69</v>
      </c>
      <c r="B25" s="92" t="s">
        <v>70</v>
      </c>
      <c r="C25" s="82">
        <v>67.5</v>
      </c>
      <c r="D25" s="82">
        <v>67.2</v>
      </c>
      <c r="E25" s="82">
        <v>68.400000000000006</v>
      </c>
      <c r="F25" s="82">
        <v>76.400000000000006</v>
      </c>
      <c r="G25" s="82">
        <v>91.8</v>
      </c>
      <c r="H25" s="17">
        <v>81.099999999999994</v>
      </c>
      <c r="I25" s="17">
        <v>111.74900000000001</v>
      </c>
      <c r="J25" s="17">
        <v>109.13500000000001</v>
      </c>
      <c r="K25" s="17">
        <v>0</v>
      </c>
    </row>
    <row r="26" spans="1:11">
      <c r="A26" s="1" t="s">
        <v>69</v>
      </c>
      <c r="B26" s="92" t="s">
        <v>71</v>
      </c>
      <c r="C26" s="86">
        <v>259.8</v>
      </c>
      <c r="D26" s="82">
        <v>258.89999999999998</v>
      </c>
      <c r="E26" s="82">
        <v>236</v>
      </c>
      <c r="F26" s="82">
        <v>304.39999999999998</v>
      </c>
      <c r="G26" s="82">
        <v>433</v>
      </c>
      <c r="H26" s="17">
        <v>407.6</v>
      </c>
      <c r="I26" s="17">
        <v>1437.2879999999998</v>
      </c>
      <c r="J26" s="17">
        <v>880.03399999999999</v>
      </c>
      <c r="K26" s="17">
        <v>461.98899999999998</v>
      </c>
    </row>
    <row r="27" spans="1:11">
      <c r="A27" s="1" t="s">
        <v>69</v>
      </c>
      <c r="B27" s="92" t="s">
        <v>72</v>
      </c>
      <c r="C27" s="84">
        <v>1.9999999999999973</v>
      </c>
      <c r="D27" s="82">
        <v>2.1</v>
      </c>
      <c r="E27" s="82">
        <v>2.5</v>
      </c>
      <c r="F27" s="82">
        <v>3.5999999999999943</v>
      </c>
      <c r="G27" s="82">
        <v>7.774</v>
      </c>
      <c r="H27" s="17">
        <v>15.2</v>
      </c>
      <c r="I27" s="17">
        <v>12.582999999999998</v>
      </c>
      <c r="J27" s="17">
        <v>10.8</v>
      </c>
      <c r="K27" s="17">
        <v>11.552</v>
      </c>
    </row>
    <row r="28" spans="1:11">
      <c r="A28" s="1" t="s">
        <v>69</v>
      </c>
      <c r="B28" s="92" t="s">
        <v>73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17">
        <v>0</v>
      </c>
      <c r="I28" s="17">
        <v>64.400999999999996</v>
      </c>
      <c r="J28" s="17">
        <v>154.464</v>
      </c>
      <c r="K28" s="17">
        <v>175.43799999999999</v>
      </c>
    </row>
    <row r="29" spans="1:11">
      <c r="A29" s="1" t="s">
        <v>69</v>
      </c>
      <c r="B29" s="94" t="s">
        <v>74</v>
      </c>
      <c r="C29" s="82">
        <v>21.599999999999994</v>
      </c>
      <c r="D29" s="82">
        <v>18</v>
      </c>
      <c r="E29" s="82">
        <v>16.8</v>
      </c>
      <c r="F29" s="82">
        <v>35.299999999999997</v>
      </c>
      <c r="G29" s="82">
        <v>45.173000000000002</v>
      </c>
      <c r="H29" s="17">
        <v>45.9</v>
      </c>
      <c r="I29" s="17">
        <v>87.108999999999995</v>
      </c>
      <c r="J29" s="17">
        <v>71.760000000000005</v>
      </c>
      <c r="K29" s="17">
        <v>89.49</v>
      </c>
    </row>
    <row r="30" spans="1:11" s="18" customFormat="1">
      <c r="A30" s="1" t="s">
        <v>69</v>
      </c>
      <c r="B30" s="94" t="s">
        <v>75</v>
      </c>
      <c r="C30" s="82">
        <v>0</v>
      </c>
      <c r="D30" s="82">
        <v>0</v>
      </c>
      <c r="E30" s="82">
        <v>0</v>
      </c>
      <c r="F30" s="82">
        <v>0</v>
      </c>
      <c r="G30" s="82">
        <v>0</v>
      </c>
      <c r="H30" s="17">
        <v>0</v>
      </c>
      <c r="I30" s="17">
        <v>0</v>
      </c>
      <c r="J30" s="17">
        <v>0</v>
      </c>
      <c r="K30" s="83">
        <v>126.60899999999999</v>
      </c>
    </row>
    <row r="31" spans="1:11">
      <c r="A31" s="1" t="s">
        <v>69</v>
      </c>
      <c r="B31" s="92" t="s">
        <v>76</v>
      </c>
      <c r="C31" s="82">
        <v>0</v>
      </c>
      <c r="D31" s="82">
        <v>0</v>
      </c>
      <c r="E31" s="82">
        <v>0</v>
      </c>
      <c r="F31" s="82">
        <v>0</v>
      </c>
      <c r="G31" s="82">
        <v>0</v>
      </c>
      <c r="H31" s="17">
        <v>0</v>
      </c>
      <c r="I31" s="17">
        <v>0</v>
      </c>
      <c r="J31" s="17">
        <v>0</v>
      </c>
      <c r="K31" s="17">
        <v>82.236999999999995</v>
      </c>
    </row>
    <row r="32" spans="1:11">
      <c r="A32" s="1" t="s">
        <v>69</v>
      </c>
      <c r="B32" s="92" t="s">
        <v>77</v>
      </c>
      <c r="C32" s="86">
        <v>0</v>
      </c>
      <c r="D32" s="86">
        <v>0</v>
      </c>
      <c r="E32" s="82">
        <v>50.1</v>
      </c>
      <c r="F32" s="82">
        <v>-0.5</v>
      </c>
      <c r="G32" s="82">
        <v>-4.5999999999999996</v>
      </c>
      <c r="H32" s="17" t="s">
        <v>33</v>
      </c>
      <c r="I32" s="17">
        <v>38.643000000000001</v>
      </c>
      <c r="J32" s="17">
        <v>-1.744</v>
      </c>
      <c r="K32" s="17">
        <v>-10.154999999999999</v>
      </c>
    </row>
    <row r="33" spans="1:11">
      <c r="A33" s="1" t="s">
        <v>69</v>
      </c>
      <c r="B33" s="92" t="s">
        <v>78</v>
      </c>
      <c r="C33" s="82">
        <v>0</v>
      </c>
      <c r="D33" s="82">
        <v>0</v>
      </c>
      <c r="E33" s="82">
        <v>-32.4</v>
      </c>
      <c r="F33" s="82">
        <v>-4.5</v>
      </c>
      <c r="G33" s="82">
        <v>0</v>
      </c>
      <c r="H33" s="17">
        <v>0</v>
      </c>
      <c r="I33" s="17">
        <v>-0.71599999999999997</v>
      </c>
      <c r="J33" s="17">
        <v>-0.44799999999999995</v>
      </c>
      <c r="K33" s="17">
        <v>0.46300000000000002</v>
      </c>
    </row>
    <row r="34" spans="1:11">
      <c r="A34" s="1" t="s">
        <v>69</v>
      </c>
      <c r="B34" s="92" t="s">
        <v>79</v>
      </c>
      <c r="C34" s="82">
        <v>3.9</v>
      </c>
      <c r="D34" s="82">
        <v>32.9</v>
      </c>
      <c r="E34" s="82">
        <v>-7.1</v>
      </c>
      <c r="F34" s="82">
        <v>0</v>
      </c>
      <c r="G34" s="82">
        <v>0</v>
      </c>
      <c r="H34" s="17">
        <v>0</v>
      </c>
      <c r="I34" s="17">
        <v>0</v>
      </c>
      <c r="J34" s="17">
        <v>0</v>
      </c>
      <c r="K34" s="17">
        <v>0</v>
      </c>
    </row>
    <row r="35" spans="1:11">
      <c r="A35" s="1" t="s">
        <v>69</v>
      </c>
      <c r="B35" s="92" t="s">
        <v>80</v>
      </c>
      <c r="C35" s="82">
        <v>0</v>
      </c>
      <c r="D35" s="82">
        <v>33.1</v>
      </c>
      <c r="E35" s="82">
        <v>44.4</v>
      </c>
      <c r="F35" s="82">
        <v>43.7</v>
      </c>
      <c r="G35" s="82">
        <v>91.710999999999999</v>
      </c>
      <c r="H35" s="17">
        <v>114.9</v>
      </c>
      <c r="I35" s="17">
        <v>218.322</v>
      </c>
      <c r="J35" s="17">
        <v>343.13200000000001</v>
      </c>
      <c r="K35" s="17">
        <v>192.37299999999999</v>
      </c>
    </row>
    <row r="36" spans="1:11">
      <c r="A36" s="1" t="s">
        <v>69</v>
      </c>
      <c r="B36" s="92" t="s">
        <v>81</v>
      </c>
      <c r="C36" s="82">
        <v>90.7</v>
      </c>
      <c r="D36" s="82">
        <v>0</v>
      </c>
      <c r="E36" s="82">
        <v>0</v>
      </c>
      <c r="F36" s="82">
        <v>0</v>
      </c>
      <c r="G36" s="82">
        <v>0</v>
      </c>
      <c r="H36" s="17">
        <v>0</v>
      </c>
      <c r="I36" s="17">
        <v>0</v>
      </c>
      <c r="J36" s="17">
        <v>0</v>
      </c>
      <c r="K36" s="17">
        <v>0</v>
      </c>
    </row>
    <row r="37" spans="1:11">
      <c r="A37" s="1" t="s">
        <v>69</v>
      </c>
      <c r="B37" s="92" t="s">
        <v>82</v>
      </c>
      <c r="C37" s="82">
        <v>0</v>
      </c>
      <c r="D37" s="82">
        <v>0</v>
      </c>
      <c r="E37" s="82">
        <v>0</v>
      </c>
      <c r="F37" s="82">
        <v>0</v>
      </c>
      <c r="G37" s="82">
        <v>0</v>
      </c>
      <c r="H37" s="82">
        <v>0</v>
      </c>
      <c r="I37" s="82">
        <v>0</v>
      </c>
      <c r="J37" s="17">
        <v>0</v>
      </c>
      <c r="K37" s="17">
        <v>99.019000000000005</v>
      </c>
    </row>
    <row r="38" spans="1:11">
      <c r="A38" s="1" t="s">
        <v>69</v>
      </c>
      <c r="B38" s="94" t="s">
        <v>83</v>
      </c>
      <c r="C38" s="86">
        <v>0</v>
      </c>
      <c r="D38" s="86">
        <v>0</v>
      </c>
      <c r="E38" s="86">
        <v>0</v>
      </c>
      <c r="F38" s="82">
        <v>0</v>
      </c>
      <c r="G38" s="82">
        <v>0</v>
      </c>
      <c r="H38" s="82">
        <v>0</v>
      </c>
      <c r="I38" s="82">
        <v>0</v>
      </c>
      <c r="J38" s="17">
        <v>0</v>
      </c>
      <c r="K38" s="17">
        <v>8.6270000000000007</v>
      </c>
    </row>
    <row r="39" spans="1:11">
      <c r="A39" s="1" t="s">
        <v>69</v>
      </c>
      <c r="B39" s="92" t="s">
        <v>84</v>
      </c>
      <c r="C39" s="82">
        <v>0</v>
      </c>
      <c r="D39" s="82">
        <v>78</v>
      </c>
      <c r="E39" s="82">
        <v>81.900000000000006</v>
      </c>
      <c r="F39" s="82">
        <v>63.5</v>
      </c>
      <c r="G39" s="82">
        <v>13.07</v>
      </c>
      <c r="H39" s="17">
        <v>33.5</v>
      </c>
      <c r="I39" s="17">
        <v>103.376</v>
      </c>
      <c r="J39" s="17">
        <v>146.35599999999999</v>
      </c>
      <c r="K39" s="17">
        <v>41.34</v>
      </c>
    </row>
    <row r="40" spans="1:11">
      <c r="A40" s="1" t="s">
        <v>69</v>
      </c>
      <c r="B40" s="92" t="s">
        <v>85</v>
      </c>
      <c r="C40" s="82">
        <v>0</v>
      </c>
      <c r="D40" s="82">
        <v>0</v>
      </c>
      <c r="E40" s="82">
        <v>0</v>
      </c>
      <c r="F40" s="82">
        <v>0</v>
      </c>
      <c r="G40" s="82">
        <v>0</v>
      </c>
      <c r="H40" s="17">
        <v>16.2</v>
      </c>
      <c r="I40" s="17">
        <v>84.731999999999999</v>
      </c>
      <c r="J40" s="17">
        <v>115.13200000000001</v>
      </c>
      <c r="K40" s="17">
        <v>129.51499999999999</v>
      </c>
    </row>
    <row r="41" spans="1:11">
      <c r="A41" s="1" t="s">
        <v>69</v>
      </c>
      <c r="B41" s="92" t="s">
        <v>86</v>
      </c>
      <c r="C41" s="82">
        <v>0</v>
      </c>
      <c r="D41" s="82">
        <v>0</v>
      </c>
      <c r="E41" s="82">
        <v>0</v>
      </c>
      <c r="F41" s="82">
        <v>0</v>
      </c>
      <c r="G41" s="82">
        <v>0</v>
      </c>
      <c r="H41" s="17">
        <v>0</v>
      </c>
      <c r="I41" s="17">
        <v>0</v>
      </c>
      <c r="J41" s="17">
        <v>0</v>
      </c>
      <c r="K41" s="17">
        <v>0</v>
      </c>
    </row>
    <row r="42" spans="1:11" s="18" customFormat="1">
      <c r="A42" s="1" t="s">
        <v>69</v>
      </c>
      <c r="B42" s="92" t="s">
        <v>87</v>
      </c>
      <c r="C42" s="82">
        <v>54.3</v>
      </c>
      <c r="D42" s="82">
        <v>47.5</v>
      </c>
      <c r="E42" s="82">
        <v>49.3</v>
      </c>
      <c r="F42" s="82">
        <v>50.4</v>
      </c>
      <c r="G42" s="82">
        <v>54.6</v>
      </c>
      <c r="H42" s="17">
        <v>61.5</v>
      </c>
      <c r="I42" s="17">
        <v>137.715</v>
      </c>
      <c r="J42" s="17">
        <v>113.815</v>
      </c>
      <c r="K42" s="83">
        <v>71.863</v>
      </c>
    </row>
    <row r="43" spans="1:11">
      <c r="A43" s="1" t="s">
        <v>69</v>
      </c>
      <c r="B43" s="92" t="s">
        <v>88</v>
      </c>
      <c r="C43" s="81">
        <v>499.79999999999995</v>
      </c>
      <c r="D43" s="81">
        <v>537.70000000000005</v>
      </c>
      <c r="E43" s="81">
        <v>509.90000000000003</v>
      </c>
      <c r="F43" s="81">
        <v>572.29999999999995</v>
      </c>
      <c r="G43" s="81">
        <v>732.52800000000002</v>
      </c>
      <c r="H43" s="17">
        <v>775.90000000000009</v>
      </c>
      <c r="I43" s="17">
        <v>2295.2020000000002</v>
      </c>
      <c r="J43" s="17">
        <v>1942.4360000000001</v>
      </c>
      <c r="K43" s="17">
        <v>1480.36</v>
      </c>
    </row>
    <row r="44" spans="1:11" s="18" customFormat="1">
      <c r="A44" s="1" t="s">
        <v>15</v>
      </c>
      <c r="B44" s="1" t="s">
        <v>89</v>
      </c>
      <c r="C44" s="81">
        <v>156.80000000000001</v>
      </c>
      <c r="D44" s="81">
        <v>173</v>
      </c>
      <c r="E44" s="81">
        <v>183.4</v>
      </c>
      <c r="F44" s="81">
        <v>213.3</v>
      </c>
      <c r="G44" s="81">
        <v>257.3</v>
      </c>
      <c r="H44" s="17">
        <v>293.3</v>
      </c>
      <c r="I44" s="17">
        <v>382.60899999999998</v>
      </c>
      <c r="J44" s="17">
        <v>304.88861000000003</v>
      </c>
      <c r="K44" s="83">
        <v>222.49100000000001</v>
      </c>
    </row>
    <row r="45" spans="1:11">
      <c r="A45" s="1" t="s">
        <v>15</v>
      </c>
      <c r="B45" s="1" t="s">
        <v>90</v>
      </c>
      <c r="C45" s="81">
        <v>96.5</v>
      </c>
      <c r="D45" s="81">
        <v>89.5</v>
      </c>
      <c r="E45" s="81">
        <v>80.599999999999994</v>
      </c>
      <c r="F45" s="81">
        <v>155</v>
      </c>
      <c r="G45" s="81">
        <v>133.19999999999999</v>
      </c>
      <c r="H45" s="17">
        <v>153.30000000000001</v>
      </c>
      <c r="I45" s="17">
        <v>176.203</v>
      </c>
      <c r="J45" s="17">
        <v>167.53899999999999</v>
      </c>
      <c r="K45" s="17">
        <v>204.6</v>
      </c>
    </row>
    <row r="46" spans="1:11">
      <c r="A46" s="1" t="s">
        <v>15</v>
      </c>
      <c r="B46" s="1" t="s">
        <v>91</v>
      </c>
      <c r="C46" s="96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105.245</v>
      </c>
    </row>
    <row r="47" spans="1:11">
      <c r="A47" s="1" t="s">
        <v>15</v>
      </c>
      <c r="B47" s="1" t="s">
        <v>92</v>
      </c>
      <c r="C47" s="96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42.609000000000002</v>
      </c>
    </row>
    <row r="48" spans="1:11" s="18" customFormat="1">
      <c r="A48" s="1" t="s">
        <v>15</v>
      </c>
      <c r="B48" s="1" t="s">
        <v>93</v>
      </c>
      <c r="C48" s="82">
        <v>810.1</v>
      </c>
      <c r="D48" s="82">
        <v>883.1</v>
      </c>
      <c r="E48" s="82">
        <v>906.7</v>
      </c>
      <c r="F48" s="82">
        <v>881</v>
      </c>
      <c r="G48" s="82">
        <v>1583.8</v>
      </c>
      <c r="H48" s="17">
        <v>1143.4000000000001</v>
      </c>
      <c r="I48" s="17">
        <v>1239.53</v>
      </c>
      <c r="J48" s="17">
        <v>300.87200000000001</v>
      </c>
      <c r="K48" s="83">
        <v>444.28399999999999</v>
      </c>
    </row>
    <row r="49" spans="1:11">
      <c r="A49" s="1" t="s">
        <v>15</v>
      </c>
      <c r="B49" s="1" t="s">
        <v>94</v>
      </c>
      <c r="C49" s="96">
        <v>1712.6</v>
      </c>
      <c r="D49" s="17">
        <v>1693.8</v>
      </c>
      <c r="E49" s="17">
        <v>1780.8</v>
      </c>
      <c r="F49" s="17">
        <v>1645.3</v>
      </c>
      <c r="G49" s="17">
        <v>2014.9</v>
      </c>
      <c r="H49" s="17">
        <v>2124</v>
      </c>
      <c r="I49" s="17">
        <v>2055.5810000000001</v>
      </c>
      <c r="J49" s="17">
        <v>1999.029</v>
      </c>
      <c r="K49" s="17">
        <v>1984.2909999999999</v>
      </c>
    </row>
    <row r="50" spans="1:11">
      <c r="A50" s="1" t="s">
        <v>15</v>
      </c>
      <c r="B50" s="1" t="s">
        <v>95</v>
      </c>
      <c r="C50" s="96">
        <v>6</v>
      </c>
      <c r="D50" s="17">
        <v>4.8</v>
      </c>
      <c r="E50" s="17">
        <v>4.5</v>
      </c>
      <c r="F50" s="17">
        <v>5.0999999999999996</v>
      </c>
      <c r="G50" s="17">
        <v>5.835</v>
      </c>
      <c r="H50" s="17">
        <v>10.3</v>
      </c>
      <c r="I50" s="17">
        <v>15.247</v>
      </c>
      <c r="J50" s="17">
        <v>16.719000000000001</v>
      </c>
      <c r="K50" s="17">
        <v>0</v>
      </c>
    </row>
    <row r="51" spans="1:11">
      <c r="A51" s="1" t="s">
        <v>15</v>
      </c>
      <c r="B51" s="1" t="s">
        <v>96</v>
      </c>
      <c r="C51" s="96">
        <v>0</v>
      </c>
      <c r="D51" s="17">
        <v>0</v>
      </c>
      <c r="E51" s="17">
        <v>0</v>
      </c>
      <c r="F51" s="17">
        <v>0</v>
      </c>
      <c r="G51" s="17">
        <v>7.7140000000000004</v>
      </c>
      <c r="H51" s="17">
        <v>6.3</v>
      </c>
      <c r="I51" s="17">
        <v>27.843999999999998</v>
      </c>
      <c r="J51" s="17">
        <v>13.755000000000001</v>
      </c>
      <c r="K51" s="17">
        <v>0</v>
      </c>
    </row>
    <row r="52" spans="1:11">
      <c r="A52" s="1" t="s">
        <v>15</v>
      </c>
      <c r="B52" s="1" t="s">
        <v>97</v>
      </c>
      <c r="C52" s="96">
        <v>236.6</v>
      </c>
      <c r="D52" s="17">
        <v>255.2</v>
      </c>
      <c r="E52" s="17">
        <v>228.1</v>
      </c>
      <c r="F52" s="17">
        <v>239.9</v>
      </c>
      <c r="G52" s="17">
        <v>251</v>
      </c>
      <c r="H52" s="17">
        <v>262</v>
      </c>
      <c r="I52" s="17">
        <v>271.24700000000001</v>
      </c>
      <c r="J52" s="17">
        <v>263.14999999999998</v>
      </c>
      <c r="K52" s="17">
        <v>0</v>
      </c>
    </row>
    <row r="53" spans="1:11">
      <c r="A53" s="1" t="s">
        <v>15</v>
      </c>
      <c r="B53" s="1" t="s">
        <v>98</v>
      </c>
      <c r="C53" s="96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276.33600000000001</v>
      </c>
    </row>
    <row r="54" spans="1:11">
      <c r="A54" s="1" t="s">
        <v>15</v>
      </c>
      <c r="B54" s="1" t="s">
        <v>99</v>
      </c>
      <c r="C54" s="96">
        <v>3018.6</v>
      </c>
      <c r="D54" s="17">
        <v>3099.3999999999996</v>
      </c>
      <c r="E54" s="17">
        <v>3184.1</v>
      </c>
      <c r="F54" s="17">
        <v>3139.6</v>
      </c>
      <c r="G54" s="17">
        <v>4253.7489999999998</v>
      </c>
      <c r="H54" s="17">
        <v>3992.6000000000004</v>
      </c>
      <c r="I54" s="17">
        <v>4168.2610000000004</v>
      </c>
      <c r="J54" s="17">
        <v>3065.9526100000003</v>
      </c>
      <c r="K54" s="17">
        <v>3279.8559999999998</v>
      </c>
    </row>
    <row r="55" spans="1:11">
      <c r="A55" s="1" t="s">
        <v>16</v>
      </c>
      <c r="B55" s="1" t="s">
        <v>100</v>
      </c>
      <c r="C55" s="96">
        <v>28.3</v>
      </c>
      <c r="D55" s="17">
        <v>32.6</v>
      </c>
      <c r="E55" s="17">
        <v>25</v>
      </c>
      <c r="F55" s="17">
        <v>26.1</v>
      </c>
      <c r="G55" s="17">
        <v>29.4</v>
      </c>
      <c r="H55" s="17">
        <v>32.200000000000003</v>
      </c>
      <c r="I55" s="17">
        <v>38.297999999999995</v>
      </c>
      <c r="J55" s="17">
        <v>49.542000000000002</v>
      </c>
      <c r="K55" s="17">
        <v>60.081000000000003</v>
      </c>
    </row>
    <row r="56" spans="1:11">
      <c r="A56" s="1" t="s">
        <v>16</v>
      </c>
      <c r="B56" s="1" t="s">
        <v>101</v>
      </c>
      <c r="C56" s="96">
        <v>53.3</v>
      </c>
      <c r="D56" s="17">
        <v>40.9</v>
      </c>
      <c r="E56" s="17">
        <v>31.1</v>
      </c>
      <c r="F56" s="17">
        <v>32.9</v>
      </c>
      <c r="G56" s="17">
        <v>34.299999999999997</v>
      </c>
      <c r="H56" s="17">
        <v>36.299999999999997</v>
      </c>
      <c r="I56" s="17">
        <v>35.826000000000001</v>
      </c>
      <c r="J56" s="17">
        <v>41.161000000000001</v>
      </c>
      <c r="K56" s="17">
        <v>37.118000000000002</v>
      </c>
    </row>
    <row r="57" spans="1:11">
      <c r="A57" s="1" t="s">
        <v>16</v>
      </c>
      <c r="B57" s="1" t="s">
        <v>102</v>
      </c>
      <c r="C57" s="96">
        <v>17.5</v>
      </c>
      <c r="D57" s="17">
        <v>17.5</v>
      </c>
      <c r="E57" s="17">
        <v>17.399999999999999</v>
      </c>
      <c r="F57" s="17">
        <v>13.6</v>
      </c>
      <c r="G57" s="17">
        <v>17.004000000000001</v>
      </c>
      <c r="H57" s="17">
        <v>15.2</v>
      </c>
      <c r="I57" s="17">
        <v>21.274999999999999</v>
      </c>
      <c r="J57" s="17">
        <v>15.709</v>
      </c>
      <c r="K57" s="17">
        <v>19.338000000000001</v>
      </c>
    </row>
    <row r="58" spans="1:11">
      <c r="A58" s="1" t="s">
        <v>16</v>
      </c>
      <c r="B58" s="1" t="s">
        <v>103</v>
      </c>
      <c r="C58" s="96">
        <v>155.5</v>
      </c>
      <c r="D58" s="17">
        <v>145.69999999999999</v>
      </c>
      <c r="E58" s="17">
        <v>146.69999999999999</v>
      </c>
      <c r="F58" s="17">
        <v>140.9</v>
      </c>
      <c r="G58" s="17">
        <v>135.56100000000001</v>
      </c>
      <c r="H58" s="17">
        <v>158.6</v>
      </c>
      <c r="I58" s="17">
        <v>134.00800000000001</v>
      </c>
      <c r="J58" s="17">
        <v>133.62200000000001</v>
      </c>
      <c r="K58" s="17">
        <v>157.86699999999999</v>
      </c>
    </row>
    <row r="59" spans="1:11">
      <c r="A59" s="1" t="s">
        <v>16</v>
      </c>
      <c r="B59" s="1" t="s">
        <v>104</v>
      </c>
      <c r="C59" s="96">
        <v>1153.0999999999999</v>
      </c>
      <c r="D59" s="17">
        <v>1167.3</v>
      </c>
      <c r="E59" s="17">
        <v>1142.2</v>
      </c>
      <c r="F59" s="17">
        <v>1202.3</v>
      </c>
      <c r="G59" s="17">
        <v>1269.5999999999999</v>
      </c>
      <c r="H59" s="17">
        <v>1313.9</v>
      </c>
      <c r="I59" s="17">
        <v>1267.0050000000001</v>
      </c>
      <c r="J59" s="17">
        <v>1412.241</v>
      </c>
      <c r="K59" s="17">
        <v>1505.3689999999999</v>
      </c>
    </row>
    <row r="60" spans="1:11">
      <c r="A60" s="1" t="s">
        <v>16</v>
      </c>
      <c r="B60" s="1" t="s">
        <v>105</v>
      </c>
      <c r="C60" s="96">
        <v>308.2</v>
      </c>
      <c r="D60" s="17">
        <v>307.8</v>
      </c>
      <c r="E60" s="17">
        <v>322.39999999999998</v>
      </c>
      <c r="F60" s="17">
        <v>322.2</v>
      </c>
      <c r="G60" s="17">
        <v>324.178</v>
      </c>
      <c r="H60" s="17">
        <v>339.9</v>
      </c>
      <c r="I60" s="17">
        <v>335.38600000000002</v>
      </c>
      <c r="J60" s="17">
        <v>344.58</v>
      </c>
      <c r="K60" s="17">
        <v>381.08199999999999</v>
      </c>
    </row>
    <row r="61" spans="1:11">
      <c r="A61" s="1" t="s">
        <v>16</v>
      </c>
      <c r="B61" s="1" t="s">
        <v>106</v>
      </c>
      <c r="C61" s="96">
        <v>28.7</v>
      </c>
      <c r="D61" s="17">
        <v>29.4</v>
      </c>
      <c r="E61" s="17">
        <v>37.1</v>
      </c>
      <c r="F61" s="17">
        <v>26.1</v>
      </c>
      <c r="G61" s="17">
        <v>30.9</v>
      </c>
      <c r="H61" s="17">
        <v>43.6</v>
      </c>
      <c r="I61" s="17">
        <v>45.785000000000004</v>
      </c>
      <c r="J61" s="17">
        <v>47.277000000000001</v>
      </c>
      <c r="K61" s="17">
        <v>50.262</v>
      </c>
    </row>
    <row r="62" spans="1:11">
      <c r="A62" s="1" t="s">
        <v>16</v>
      </c>
      <c r="B62" s="1" t="s">
        <v>107</v>
      </c>
      <c r="C62" s="96">
        <v>23.5</v>
      </c>
      <c r="D62" s="17">
        <v>25.9</v>
      </c>
      <c r="E62" s="17">
        <v>26.7</v>
      </c>
      <c r="F62" s="17">
        <v>54.9</v>
      </c>
      <c r="G62" s="17">
        <v>60.814</v>
      </c>
      <c r="H62" s="17">
        <v>63.2</v>
      </c>
      <c r="I62" s="17">
        <v>75.366</v>
      </c>
      <c r="J62" s="17">
        <v>71.801050000000004</v>
      </c>
      <c r="K62" s="17">
        <v>76.7</v>
      </c>
    </row>
    <row r="63" spans="1:11">
      <c r="A63" s="1" t="s">
        <v>16</v>
      </c>
      <c r="B63" s="1" t="s">
        <v>108</v>
      </c>
      <c r="C63" s="96">
        <v>3.8</v>
      </c>
      <c r="D63" s="17">
        <v>6.2</v>
      </c>
      <c r="E63" s="17">
        <v>3.8</v>
      </c>
      <c r="F63" s="17">
        <v>4.4000000000000004</v>
      </c>
      <c r="G63" s="17">
        <v>4.9210000000000003</v>
      </c>
      <c r="H63" s="17">
        <v>10.1</v>
      </c>
      <c r="I63" s="17">
        <v>11.036999999999999</v>
      </c>
      <c r="J63" s="17">
        <v>11.221</v>
      </c>
      <c r="K63" s="17">
        <v>13.183999999999999</v>
      </c>
    </row>
    <row r="64" spans="1:11">
      <c r="A64" s="1" t="s">
        <v>16</v>
      </c>
      <c r="B64" s="1" t="s">
        <v>109</v>
      </c>
      <c r="C64" s="96">
        <v>477.4</v>
      </c>
      <c r="D64" s="17">
        <v>312.3</v>
      </c>
      <c r="E64" s="17">
        <v>372.3</v>
      </c>
      <c r="F64" s="17">
        <v>406.1</v>
      </c>
      <c r="G64" s="17">
        <v>425.21</v>
      </c>
      <c r="H64" s="17">
        <v>493.5</v>
      </c>
      <c r="I64" s="17">
        <v>458.64100000000002</v>
      </c>
      <c r="J64" s="17">
        <v>514.86</v>
      </c>
      <c r="K64" s="17">
        <v>620.73699999999997</v>
      </c>
    </row>
    <row r="65" spans="1:11" s="18" customFormat="1">
      <c r="A65" s="1" t="s">
        <v>16</v>
      </c>
      <c r="B65" s="1" t="s">
        <v>110</v>
      </c>
      <c r="C65" s="96">
        <v>73.900000000000006</v>
      </c>
      <c r="D65" s="17">
        <v>92.9</v>
      </c>
      <c r="E65" s="17">
        <v>108.1</v>
      </c>
      <c r="F65" s="17">
        <v>108.4</v>
      </c>
      <c r="G65" s="17">
        <v>131.69999999999999</v>
      </c>
      <c r="H65" s="17">
        <v>141.1</v>
      </c>
      <c r="I65" s="17">
        <v>145.29900000000001</v>
      </c>
      <c r="J65" s="17">
        <v>171.38</v>
      </c>
      <c r="K65" s="83">
        <v>183.18700000000001</v>
      </c>
    </row>
    <row r="66" spans="1:11">
      <c r="A66" s="1" t="s">
        <v>16</v>
      </c>
      <c r="B66" s="1" t="s">
        <v>111</v>
      </c>
      <c r="C66" s="96">
        <v>337.8</v>
      </c>
      <c r="D66" s="17">
        <v>332.2</v>
      </c>
      <c r="E66" s="17">
        <v>331.5</v>
      </c>
      <c r="F66" s="17">
        <v>341.3</v>
      </c>
      <c r="G66" s="17">
        <v>349.7</v>
      </c>
      <c r="H66" s="17">
        <v>373.3</v>
      </c>
      <c r="I66" s="17">
        <v>414.36500000000001</v>
      </c>
      <c r="J66" s="17">
        <v>444.50599999999997</v>
      </c>
      <c r="K66" s="17">
        <v>497.71</v>
      </c>
    </row>
    <row r="67" spans="1:11">
      <c r="A67" s="1" t="s">
        <v>16</v>
      </c>
      <c r="B67" s="1" t="s">
        <v>112</v>
      </c>
      <c r="C67" s="96">
        <v>2661</v>
      </c>
      <c r="D67" s="17">
        <v>2510.7000000000003</v>
      </c>
      <c r="E67" s="17">
        <v>2564.3000000000002</v>
      </c>
      <c r="F67" s="17">
        <v>2679.2000000000003</v>
      </c>
      <c r="G67" s="17">
        <v>2813.2879999999996</v>
      </c>
      <c r="H67" s="17">
        <v>3020.9</v>
      </c>
      <c r="I67" s="17">
        <v>2982.2910000000002</v>
      </c>
      <c r="J67" s="17">
        <v>3257.9000500000002</v>
      </c>
      <c r="K67" s="17">
        <v>3602.6350000000002</v>
      </c>
    </row>
    <row r="68" spans="1:11">
      <c r="A68" s="1" t="s">
        <v>17</v>
      </c>
      <c r="B68" s="1" t="s">
        <v>113</v>
      </c>
      <c r="C68" s="96">
        <v>53.5</v>
      </c>
      <c r="D68" s="17">
        <v>41.6</v>
      </c>
      <c r="E68" s="17">
        <v>36.200000000000003</v>
      </c>
      <c r="F68" s="17">
        <v>33.799999999999997</v>
      </c>
      <c r="G68" s="17">
        <v>89.5</v>
      </c>
      <c r="H68" s="17">
        <v>62.3</v>
      </c>
      <c r="I68" s="17">
        <v>170.41199999999998</v>
      </c>
      <c r="J68" s="17">
        <v>79.536000000000001</v>
      </c>
      <c r="K68" s="17">
        <v>81.123999999999995</v>
      </c>
    </row>
    <row r="69" spans="1:11">
      <c r="A69" s="1" t="s">
        <v>17</v>
      </c>
      <c r="B69" s="1" t="s">
        <v>114</v>
      </c>
      <c r="C69" s="96">
        <v>708.3</v>
      </c>
      <c r="D69" s="17">
        <v>748.6</v>
      </c>
      <c r="E69" s="17">
        <v>737.9</v>
      </c>
      <c r="F69" s="17">
        <v>776</v>
      </c>
      <c r="G69" s="17">
        <v>787.4</v>
      </c>
      <c r="H69" s="17">
        <v>996.7</v>
      </c>
      <c r="I69" s="17">
        <v>1580.989</v>
      </c>
      <c r="J69" s="17">
        <v>1515.4770000000001</v>
      </c>
      <c r="K69" s="17">
        <v>2006.652</v>
      </c>
    </row>
    <row r="70" spans="1:11">
      <c r="A70" s="1" t="s">
        <v>17</v>
      </c>
      <c r="B70" s="1" t="s">
        <v>115</v>
      </c>
      <c r="C70" s="96">
        <v>252.7</v>
      </c>
      <c r="D70" s="17">
        <v>252.4</v>
      </c>
      <c r="E70" s="17">
        <v>250.2</v>
      </c>
      <c r="F70" s="17">
        <v>253.2</v>
      </c>
      <c r="G70" s="17">
        <v>263.41199999999998</v>
      </c>
      <c r="H70" s="17">
        <v>275.7</v>
      </c>
      <c r="I70" s="17">
        <v>402.75599999999997</v>
      </c>
      <c r="J70" s="17">
        <v>384.69200000000001</v>
      </c>
      <c r="K70" s="17">
        <v>414.07299999999998</v>
      </c>
    </row>
    <row r="71" spans="1:11">
      <c r="A71" s="1" t="s">
        <v>17</v>
      </c>
      <c r="B71" s="1" t="s">
        <v>116</v>
      </c>
      <c r="C71" s="96">
        <v>74.099999999999994</v>
      </c>
      <c r="D71" s="17">
        <v>66.400000000000006</v>
      </c>
      <c r="E71" s="17">
        <v>112.1</v>
      </c>
      <c r="F71" s="17">
        <v>185.4</v>
      </c>
      <c r="G71" s="17">
        <v>193.45099999999999</v>
      </c>
      <c r="H71" s="17">
        <v>201.3</v>
      </c>
      <c r="I71" s="17">
        <v>294.26799999999997</v>
      </c>
      <c r="J71" s="17">
        <v>289.09699999999998</v>
      </c>
      <c r="K71" s="17">
        <v>252.67599999999999</v>
      </c>
    </row>
    <row r="72" spans="1:11">
      <c r="A72" s="1" t="s">
        <v>17</v>
      </c>
      <c r="B72" s="1" t="s">
        <v>117</v>
      </c>
      <c r="C72" s="96">
        <v>578.79999999999995</v>
      </c>
      <c r="D72" s="17">
        <v>773.4</v>
      </c>
      <c r="E72" s="17">
        <v>785</v>
      </c>
      <c r="F72" s="17">
        <v>804.1</v>
      </c>
      <c r="G72" s="17">
        <v>649.9</v>
      </c>
      <c r="H72" s="17">
        <v>718.4</v>
      </c>
      <c r="I72" s="17">
        <v>620.91200000000003</v>
      </c>
      <c r="J72" s="17">
        <v>838.28300000000002</v>
      </c>
      <c r="K72" s="17">
        <v>873.02599999999995</v>
      </c>
    </row>
    <row r="73" spans="1:11">
      <c r="A73" s="1" t="s">
        <v>17</v>
      </c>
      <c r="B73" s="1" t="s">
        <v>118</v>
      </c>
      <c r="C73" s="96">
        <v>167.9</v>
      </c>
      <c r="D73" s="17">
        <v>205.7</v>
      </c>
      <c r="E73" s="17">
        <v>209.7</v>
      </c>
      <c r="F73" s="17">
        <v>237.8</v>
      </c>
      <c r="G73" s="17">
        <v>211.3</v>
      </c>
      <c r="H73" s="17">
        <v>245.1</v>
      </c>
      <c r="I73" s="17">
        <v>250.24100000000001</v>
      </c>
      <c r="J73" s="17">
        <v>258.17399999999998</v>
      </c>
      <c r="K73" s="17">
        <v>302.94</v>
      </c>
    </row>
    <row r="74" spans="1:11">
      <c r="A74" s="1" t="s">
        <v>17</v>
      </c>
      <c r="B74" s="1" t="s">
        <v>119</v>
      </c>
      <c r="C74" s="96">
        <v>56.9</v>
      </c>
      <c r="D74" s="17">
        <v>63.2</v>
      </c>
      <c r="E74" s="17">
        <v>57.6</v>
      </c>
      <c r="F74" s="17">
        <v>57.5</v>
      </c>
      <c r="G74" s="17">
        <v>95.8</v>
      </c>
      <c r="H74" s="17">
        <v>63.5</v>
      </c>
      <c r="I74" s="17">
        <v>114.163</v>
      </c>
      <c r="J74" s="17">
        <v>98.123000000000005</v>
      </c>
      <c r="K74" s="17">
        <v>88.593000000000004</v>
      </c>
    </row>
    <row r="75" spans="1:11">
      <c r="A75" s="1" t="s">
        <v>17</v>
      </c>
      <c r="B75" s="1" t="s">
        <v>120</v>
      </c>
      <c r="C75" s="96">
        <v>16.600000000000001</v>
      </c>
      <c r="D75" s="17">
        <v>14.6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</row>
    <row r="76" spans="1:11">
      <c r="A76" s="1" t="s">
        <v>17</v>
      </c>
      <c r="B76" s="1" t="s">
        <v>121</v>
      </c>
      <c r="C76" s="96">
        <v>69.2</v>
      </c>
      <c r="D76" s="17">
        <v>64.5</v>
      </c>
      <c r="E76" s="17">
        <v>64.900000000000006</v>
      </c>
      <c r="F76" s="17">
        <v>63.1</v>
      </c>
      <c r="G76" s="17">
        <v>62.8</v>
      </c>
      <c r="H76" s="17">
        <v>67.8</v>
      </c>
      <c r="I76" s="17">
        <v>63.344000000000001</v>
      </c>
      <c r="J76" s="17">
        <v>76.858000000000004</v>
      </c>
      <c r="K76" s="17">
        <v>0</v>
      </c>
    </row>
    <row r="77" spans="1:11">
      <c r="A77" s="1" t="s">
        <v>17</v>
      </c>
      <c r="B77" s="1" t="s">
        <v>122</v>
      </c>
      <c r="C77" s="96">
        <v>149.1</v>
      </c>
      <c r="D77" s="17">
        <v>155.79999999999998</v>
      </c>
      <c r="E77" s="17">
        <v>136.19999999999999</v>
      </c>
      <c r="F77" s="17">
        <v>144.80000000000001</v>
      </c>
      <c r="G77" s="17">
        <v>169.4</v>
      </c>
      <c r="H77" s="17">
        <v>192.5</v>
      </c>
      <c r="I77" s="17">
        <v>134.245</v>
      </c>
      <c r="J77" s="17">
        <v>164.79300000000001</v>
      </c>
      <c r="K77" s="17">
        <v>205.10300000000001</v>
      </c>
    </row>
    <row r="78" spans="1:11">
      <c r="A78" s="1" t="s">
        <v>17</v>
      </c>
      <c r="B78" s="1" t="s">
        <v>123</v>
      </c>
      <c r="C78" s="96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1.57</v>
      </c>
    </row>
    <row r="79" spans="1:11">
      <c r="A79" s="1" t="s">
        <v>17</v>
      </c>
      <c r="B79" s="1" t="s">
        <v>124</v>
      </c>
      <c r="C79" s="96">
        <v>15.1</v>
      </c>
      <c r="D79" s="17">
        <v>15.1</v>
      </c>
      <c r="E79" s="17">
        <v>15.4</v>
      </c>
      <c r="F79" s="17">
        <v>16.2</v>
      </c>
      <c r="G79" s="17">
        <v>16.132000000000001</v>
      </c>
      <c r="H79" s="17">
        <v>15</v>
      </c>
      <c r="I79" s="17">
        <v>21.207000000000001</v>
      </c>
      <c r="J79" s="17">
        <v>13.397</v>
      </c>
      <c r="K79" s="17">
        <v>23.001999999999999</v>
      </c>
    </row>
    <row r="80" spans="1:11">
      <c r="A80" s="1" t="s">
        <v>17</v>
      </c>
      <c r="B80" s="1" t="s">
        <v>125</v>
      </c>
      <c r="C80" s="96">
        <v>-25.4</v>
      </c>
      <c r="D80" s="17">
        <v>-97.1</v>
      </c>
      <c r="E80" s="17">
        <v>-95.9</v>
      </c>
      <c r="F80" s="17">
        <v>22.6</v>
      </c>
      <c r="G80" s="17">
        <v>110.9</v>
      </c>
      <c r="H80" s="17">
        <v>114.6</v>
      </c>
      <c r="I80" s="17">
        <v>124.95400000000001</v>
      </c>
      <c r="J80" s="17">
        <v>127.499</v>
      </c>
      <c r="K80" s="17">
        <v>-8.9749999999999996</v>
      </c>
    </row>
    <row r="81" spans="1:11">
      <c r="A81" s="1" t="s">
        <v>17</v>
      </c>
      <c r="B81" s="1" t="s">
        <v>126</v>
      </c>
      <c r="C81" s="96">
        <v>2116.7999999999997</v>
      </c>
      <c r="D81" s="17">
        <v>2304.1999999999998</v>
      </c>
      <c r="E81" s="17">
        <v>2309.2999999999997</v>
      </c>
      <c r="F81" s="17">
        <v>2594.5</v>
      </c>
      <c r="G81" s="17">
        <v>2649.9950000000008</v>
      </c>
      <c r="H81" s="17">
        <v>2952.9</v>
      </c>
      <c r="I81" s="17">
        <v>3777.4910000000004</v>
      </c>
      <c r="J81" s="17">
        <v>3845.9290000000001</v>
      </c>
      <c r="K81" s="17">
        <v>4239.7839999999987</v>
      </c>
    </row>
    <row r="82" spans="1:11">
      <c r="A82" s="1" t="s">
        <v>18</v>
      </c>
      <c r="B82" s="1" t="s">
        <v>127</v>
      </c>
      <c r="C82" s="96">
        <v>163.6</v>
      </c>
      <c r="D82" s="17">
        <v>160.6</v>
      </c>
      <c r="E82" s="17">
        <v>195.5</v>
      </c>
      <c r="F82" s="17">
        <v>146.4</v>
      </c>
      <c r="G82" s="17">
        <v>177.84700000000001</v>
      </c>
      <c r="H82" s="17">
        <v>170.70000000000002</v>
      </c>
      <c r="I82" s="17">
        <v>734.90200000000004</v>
      </c>
      <c r="J82" s="17">
        <v>683.91</v>
      </c>
      <c r="K82" s="17">
        <v>684.84699999999998</v>
      </c>
    </row>
    <row r="83" spans="1:11">
      <c r="A83" s="1" t="s">
        <v>18</v>
      </c>
      <c r="B83" s="1" t="s">
        <v>128</v>
      </c>
      <c r="C83" s="96">
        <v>35.5</v>
      </c>
      <c r="D83" s="17">
        <v>82.9</v>
      </c>
      <c r="E83" s="17">
        <v>162.30000000000001</v>
      </c>
      <c r="F83" s="17">
        <v>174.9</v>
      </c>
      <c r="G83" s="17">
        <v>-35.4</v>
      </c>
      <c r="H83" s="17">
        <v>60.8</v>
      </c>
      <c r="I83" s="17">
        <v>-116.917</v>
      </c>
      <c r="J83" s="17">
        <v>42.905999999999999</v>
      </c>
      <c r="K83" s="17">
        <v>51.59</v>
      </c>
    </row>
    <row r="84" spans="1:11">
      <c r="A84" s="1" t="s">
        <v>18</v>
      </c>
      <c r="B84" s="1" t="s">
        <v>121</v>
      </c>
      <c r="C84" s="96"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81.289000000000001</v>
      </c>
    </row>
    <row r="85" spans="1:11">
      <c r="A85" s="1" t="s">
        <v>18</v>
      </c>
      <c r="B85" s="1" t="s">
        <v>129</v>
      </c>
      <c r="C85" s="96">
        <v>5.6</v>
      </c>
      <c r="D85" s="17">
        <v>7.8</v>
      </c>
      <c r="E85" s="17">
        <v>4.4000000000000004</v>
      </c>
      <c r="F85" s="17">
        <v>5.4</v>
      </c>
      <c r="G85" s="17">
        <v>5.0110000000000001</v>
      </c>
      <c r="H85" s="17">
        <v>6.5</v>
      </c>
      <c r="I85" s="17">
        <v>21.922999999999998</v>
      </c>
      <c r="J85" s="17">
        <v>13.257999999999999</v>
      </c>
      <c r="K85" s="17">
        <v>0</v>
      </c>
    </row>
    <row r="86" spans="1:11">
      <c r="A86" s="1" t="s">
        <v>18</v>
      </c>
      <c r="B86" s="1" t="s">
        <v>130</v>
      </c>
      <c r="C86" s="96">
        <v>53.8</v>
      </c>
      <c r="D86" s="17">
        <v>54.1</v>
      </c>
      <c r="E86" s="17">
        <v>55.6</v>
      </c>
      <c r="F86" s="17">
        <v>57.8</v>
      </c>
      <c r="G86" s="17">
        <v>54.624000000000002</v>
      </c>
      <c r="H86" s="17">
        <v>66.3</v>
      </c>
      <c r="I86" s="17">
        <v>79.465000000000003</v>
      </c>
      <c r="J86" s="17">
        <v>78.179000000000002</v>
      </c>
      <c r="K86" s="17">
        <v>93.35</v>
      </c>
    </row>
    <row r="87" spans="1:11">
      <c r="A87" s="1" t="s">
        <v>18</v>
      </c>
      <c r="B87" s="1" t="s">
        <v>131</v>
      </c>
      <c r="C87" s="96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9.2140000000000004</v>
      </c>
      <c r="K87" s="17">
        <v>7.5259999999999998</v>
      </c>
    </row>
    <row r="88" spans="1:11">
      <c r="A88" s="1" t="s">
        <v>18</v>
      </c>
      <c r="B88" s="1" t="s">
        <v>132</v>
      </c>
      <c r="C88" s="96"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13.004999999999999</v>
      </c>
      <c r="J88" s="17">
        <v>10.247999999999999</v>
      </c>
      <c r="K88" s="17">
        <v>10.256</v>
      </c>
    </row>
    <row r="89" spans="1:11">
      <c r="A89" s="1" t="s">
        <v>18</v>
      </c>
      <c r="B89" s="1" t="s">
        <v>133</v>
      </c>
      <c r="C89" s="96">
        <v>56.4</v>
      </c>
      <c r="D89" s="17">
        <v>54.5</v>
      </c>
      <c r="E89" s="17">
        <v>56.1</v>
      </c>
      <c r="F89" s="17">
        <v>67.400000000000006</v>
      </c>
      <c r="G89" s="17">
        <v>68.400000000000006</v>
      </c>
      <c r="H89" s="17">
        <v>0</v>
      </c>
      <c r="I89" s="17">
        <v>0</v>
      </c>
      <c r="J89" s="17">
        <v>0</v>
      </c>
      <c r="K89" s="17">
        <v>0</v>
      </c>
    </row>
    <row r="90" spans="1:11">
      <c r="A90" s="1" t="s">
        <v>18</v>
      </c>
      <c r="B90" s="1" t="s">
        <v>134</v>
      </c>
      <c r="C90" s="96">
        <v>0</v>
      </c>
      <c r="D90" s="17">
        <v>0</v>
      </c>
      <c r="E90" s="17">
        <v>0</v>
      </c>
      <c r="F90" s="17">
        <v>0</v>
      </c>
      <c r="G90" s="17">
        <v>0</v>
      </c>
      <c r="H90" s="17">
        <v>19.399999999999999</v>
      </c>
      <c r="I90" s="17">
        <v>22.4</v>
      </c>
      <c r="J90" s="17">
        <v>43.69</v>
      </c>
      <c r="K90" s="17">
        <v>30.065000000000001</v>
      </c>
    </row>
    <row r="91" spans="1:11">
      <c r="A91" s="1" t="s">
        <v>18</v>
      </c>
      <c r="B91" s="1" t="s">
        <v>135</v>
      </c>
      <c r="C91" s="96">
        <v>0</v>
      </c>
      <c r="D91" s="17">
        <v>0</v>
      </c>
      <c r="E91" s="17">
        <v>0</v>
      </c>
      <c r="F91" s="17">
        <v>0</v>
      </c>
      <c r="G91" s="17">
        <v>0</v>
      </c>
      <c r="H91" s="17">
        <v>53.6</v>
      </c>
      <c r="I91" s="17">
        <v>44.182000000000002</v>
      </c>
      <c r="J91" s="17">
        <v>57.140999999999998</v>
      </c>
      <c r="K91" s="17">
        <v>60.593000000000004</v>
      </c>
    </row>
    <row r="92" spans="1:11">
      <c r="A92" s="1" t="s">
        <v>18</v>
      </c>
      <c r="B92" s="1" t="s">
        <v>136</v>
      </c>
      <c r="C92" s="96">
        <v>314.89999999999998</v>
      </c>
      <c r="D92" s="17">
        <v>359.90000000000003</v>
      </c>
      <c r="E92" s="17">
        <v>473.90000000000003</v>
      </c>
      <c r="F92" s="17">
        <v>451.9</v>
      </c>
      <c r="G92" s="17">
        <v>270.48199999999997</v>
      </c>
      <c r="H92" s="17">
        <v>377.3</v>
      </c>
      <c r="I92" s="17">
        <v>798.96</v>
      </c>
      <c r="J92" s="17">
        <v>938.54599999999994</v>
      </c>
      <c r="K92" s="17">
        <v>1019.516</v>
      </c>
    </row>
    <row r="93" spans="1:11">
      <c r="A93" s="1" t="s">
        <v>19</v>
      </c>
      <c r="B93" s="1" t="s">
        <v>137</v>
      </c>
      <c r="C93" s="96">
        <v>153</v>
      </c>
      <c r="D93" s="17">
        <v>163.19999999999999</v>
      </c>
      <c r="E93" s="17">
        <v>165.10000000000002</v>
      </c>
      <c r="F93" s="17">
        <v>169.7</v>
      </c>
      <c r="G93" s="17">
        <v>185.8</v>
      </c>
      <c r="H93" s="17">
        <v>153.39999999999998</v>
      </c>
      <c r="I93" s="17">
        <v>262.76300000000003</v>
      </c>
      <c r="J93" s="17">
        <v>458.09100000000001</v>
      </c>
      <c r="K93" s="17">
        <v>186.58</v>
      </c>
    </row>
    <row r="94" spans="1:11">
      <c r="A94" s="1" t="s">
        <v>19</v>
      </c>
      <c r="B94" s="1" t="s">
        <v>138</v>
      </c>
      <c r="C94" s="96">
        <v>35.6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  <c r="K94" s="17">
        <v>0</v>
      </c>
    </row>
    <row r="95" spans="1:11">
      <c r="A95" s="1" t="s">
        <v>19</v>
      </c>
      <c r="B95" s="1" t="s">
        <v>139</v>
      </c>
      <c r="C95" s="96">
        <v>19.899999999999999</v>
      </c>
      <c r="D95" s="17">
        <v>21.1</v>
      </c>
      <c r="E95" s="17">
        <v>25.6</v>
      </c>
      <c r="F95" s="17">
        <v>26.3</v>
      </c>
      <c r="G95" s="17">
        <v>34.142000000000003</v>
      </c>
      <c r="H95" s="17">
        <v>41.5</v>
      </c>
      <c r="I95" s="17">
        <v>50.759</v>
      </c>
      <c r="J95" s="17">
        <v>61.194000000000003</v>
      </c>
      <c r="K95" s="17">
        <v>61.921999999999997</v>
      </c>
    </row>
    <row r="96" spans="1:11">
      <c r="A96" s="1" t="s">
        <v>19</v>
      </c>
      <c r="B96" s="1" t="s">
        <v>140</v>
      </c>
      <c r="C96" s="96">
        <v>0</v>
      </c>
      <c r="D96" s="17">
        <v>45.3</v>
      </c>
      <c r="E96" s="17">
        <v>43.1</v>
      </c>
      <c r="F96" s="17">
        <v>41.5</v>
      </c>
      <c r="G96" s="17">
        <v>42.7</v>
      </c>
      <c r="H96" s="17">
        <v>40.700000000000003</v>
      </c>
      <c r="I96" s="17">
        <v>82.527000000000001</v>
      </c>
      <c r="J96" s="17">
        <v>77.021000000000001</v>
      </c>
      <c r="K96" s="17">
        <v>65.775999999999996</v>
      </c>
    </row>
    <row r="97" spans="1:11">
      <c r="A97" s="1" t="s">
        <v>19</v>
      </c>
      <c r="B97" s="1" t="s">
        <v>141</v>
      </c>
      <c r="C97" s="96">
        <v>12.2</v>
      </c>
      <c r="D97" s="17">
        <v>14.4</v>
      </c>
      <c r="E97" s="17">
        <v>11.8</v>
      </c>
      <c r="F97" s="17">
        <v>15</v>
      </c>
      <c r="G97" s="17">
        <v>15.583</v>
      </c>
      <c r="H97" s="17">
        <v>18.600000000000001</v>
      </c>
      <c r="I97" s="17">
        <v>21.289000000000001</v>
      </c>
      <c r="J97" s="17">
        <v>27.353000000000002</v>
      </c>
      <c r="K97" s="17">
        <v>25.297999999999998</v>
      </c>
    </row>
    <row r="98" spans="1:11">
      <c r="A98" s="1" t="s">
        <v>19</v>
      </c>
      <c r="B98" s="1" t="s">
        <v>142</v>
      </c>
      <c r="C98" s="96">
        <v>220.7</v>
      </c>
      <c r="D98" s="17">
        <v>243.99999999999997</v>
      </c>
      <c r="E98" s="17">
        <v>245.60000000000002</v>
      </c>
      <c r="F98" s="17">
        <v>252.5</v>
      </c>
      <c r="G98" s="17">
        <v>278.22500000000002</v>
      </c>
      <c r="H98" s="17">
        <v>254.19999999999996</v>
      </c>
      <c r="I98" s="17">
        <v>417.33800000000002</v>
      </c>
      <c r="J98" s="17">
        <v>623.65899999999988</v>
      </c>
      <c r="K98" s="17">
        <v>339.57600000000002</v>
      </c>
    </row>
    <row r="99" spans="1:11">
      <c r="A99" s="1" t="s">
        <v>143</v>
      </c>
      <c r="B99" s="1" t="s">
        <v>144</v>
      </c>
      <c r="C99" s="96">
        <v>0</v>
      </c>
      <c r="D99" s="17">
        <v>0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0</v>
      </c>
      <c r="K99" s="17">
        <v>6.31</v>
      </c>
    </row>
    <row r="100" spans="1:11">
      <c r="A100" s="1" t="s">
        <v>143</v>
      </c>
      <c r="B100" s="1" t="s">
        <v>145</v>
      </c>
      <c r="C100" s="96">
        <v>0</v>
      </c>
      <c r="D100" s="17">
        <v>0</v>
      </c>
      <c r="E100" s="17">
        <v>0</v>
      </c>
      <c r="F100" s="17">
        <v>0</v>
      </c>
      <c r="G100" s="17">
        <v>0</v>
      </c>
      <c r="H100" s="17">
        <v>0</v>
      </c>
      <c r="I100" s="17">
        <v>0</v>
      </c>
      <c r="J100" s="17">
        <v>0</v>
      </c>
      <c r="K100" s="17">
        <v>3.0609999999999999</v>
      </c>
    </row>
    <row r="101" spans="1:11">
      <c r="A101" s="1" t="s">
        <v>143</v>
      </c>
      <c r="B101" s="1" t="s">
        <v>146</v>
      </c>
      <c r="C101" s="96">
        <v>0.1</v>
      </c>
      <c r="D101" s="17">
        <v>1.5</v>
      </c>
      <c r="E101" s="17">
        <v>1.3</v>
      </c>
      <c r="F101" s="17">
        <v>0.1</v>
      </c>
      <c r="G101" s="17">
        <v>1.0680000000000001</v>
      </c>
      <c r="H101" s="17">
        <v>4.5</v>
      </c>
      <c r="I101" s="17">
        <v>4.9870000000000001</v>
      </c>
      <c r="J101" s="17">
        <v>3.68</v>
      </c>
      <c r="K101" s="17">
        <v>2.653</v>
      </c>
    </row>
    <row r="102" spans="1:11">
      <c r="A102" s="1" t="s">
        <v>143</v>
      </c>
      <c r="B102" s="1" t="s">
        <v>147</v>
      </c>
      <c r="C102" s="96">
        <v>4.4000000000000004</v>
      </c>
      <c r="D102" s="17">
        <v>5</v>
      </c>
      <c r="E102" s="17">
        <v>32.1</v>
      </c>
      <c r="F102" s="17">
        <v>11.1</v>
      </c>
      <c r="G102" s="17">
        <v>11.347</v>
      </c>
      <c r="H102" s="17">
        <v>12.7</v>
      </c>
      <c r="I102" s="17">
        <v>24.817</v>
      </c>
      <c r="J102" s="17">
        <v>55.136000000000003</v>
      </c>
      <c r="K102" s="17">
        <v>10.06</v>
      </c>
    </row>
    <row r="103" spans="1:11">
      <c r="A103" s="1" t="s">
        <v>143</v>
      </c>
      <c r="B103" s="1" t="s">
        <v>148</v>
      </c>
      <c r="C103" s="96">
        <v>0</v>
      </c>
      <c r="D103" s="17">
        <v>0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22.803000000000001</v>
      </c>
    </row>
    <row r="104" spans="1:11">
      <c r="A104" s="1" t="s">
        <v>143</v>
      </c>
      <c r="B104" s="1" t="s">
        <v>149</v>
      </c>
      <c r="C104" s="96">
        <v>10733.5</v>
      </c>
      <c r="D104" s="17">
        <v>10877.8</v>
      </c>
      <c r="E104" s="17">
        <v>10336.6</v>
      </c>
      <c r="F104" s="17">
        <v>10462.1</v>
      </c>
      <c r="G104" s="17">
        <v>10703.604000000003</v>
      </c>
      <c r="H104" s="17">
        <v>11397.7</v>
      </c>
      <c r="I104" s="17">
        <v>12668.944</v>
      </c>
      <c r="J104" s="17">
        <v>12811.706</v>
      </c>
      <c r="K104" s="17">
        <v>13370.357</v>
      </c>
    </row>
    <row r="105" spans="1:11">
      <c r="A105" s="1" t="s">
        <v>143</v>
      </c>
      <c r="B105" s="1" t="s">
        <v>150</v>
      </c>
      <c r="C105" s="96">
        <v>3613.9</v>
      </c>
      <c r="D105" s="17">
        <v>3429.5</v>
      </c>
      <c r="E105" s="17">
        <v>3301.1</v>
      </c>
      <c r="F105" s="17">
        <v>4569.5</v>
      </c>
      <c r="G105" s="17">
        <v>5841.5</v>
      </c>
      <c r="H105" s="17">
        <v>4373.7</v>
      </c>
      <c r="I105" s="17">
        <v>5207.2840000000006</v>
      </c>
      <c r="J105" s="17">
        <v>6020.6929999999993</v>
      </c>
      <c r="K105" s="17">
        <v>7166.3109999999997</v>
      </c>
    </row>
    <row r="106" spans="1:11">
      <c r="A106" s="1" t="s">
        <v>143</v>
      </c>
      <c r="B106" s="1" t="s">
        <v>151</v>
      </c>
      <c r="C106" s="96">
        <v>0</v>
      </c>
      <c r="D106" s="17">
        <v>0</v>
      </c>
      <c r="E106" s="17">
        <v>0.9</v>
      </c>
      <c r="F106" s="17">
        <v>1.5</v>
      </c>
      <c r="G106" s="17">
        <v>1.5980000000000001</v>
      </c>
      <c r="H106" s="17">
        <v>1.9</v>
      </c>
      <c r="I106" s="17">
        <v>1.9850000000000001</v>
      </c>
      <c r="J106" s="17">
        <v>1.865</v>
      </c>
      <c r="K106" s="17">
        <v>2.198</v>
      </c>
    </row>
    <row r="107" spans="1:11">
      <c r="A107" s="1" t="s">
        <v>143</v>
      </c>
      <c r="B107" s="1" t="s">
        <v>152</v>
      </c>
      <c r="C107" s="96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-50</v>
      </c>
      <c r="I107" s="17">
        <v>26.15</v>
      </c>
      <c r="J107" s="17">
        <v>1.7729999999999999</v>
      </c>
      <c r="K107" s="17">
        <v>7.4470000000000001</v>
      </c>
    </row>
    <row r="108" spans="1:11">
      <c r="A108" s="1" t="s">
        <v>143</v>
      </c>
      <c r="B108" s="1" t="s">
        <v>153</v>
      </c>
      <c r="C108" s="96">
        <v>0.6</v>
      </c>
      <c r="D108" s="17">
        <v>1.1000000000000001</v>
      </c>
      <c r="E108" s="17">
        <v>1.4</v>
      </c>
      <c r="F108" s="17">
        <v>2.2000000000000002</v>
      </c>
      <c r="G108" s="17">
        <v>1.7310000000000001</v>
      </c>
      <c r="H108" s="17">
        <v>2.4</v>
      </c>
      <c r="I108" s="17">
        <v>1.8560000000000001</v>
      </c>
      <c r="J108" s="17">
        <v>-5.3999999999999999E-2</v>
      </c>
      <c r="K108" s="17">
        <v>3.9630000000000001</v>
      </c>
    </row>
    <row r="109" spans="1:11">
      <c r="A109" s="1" t="s">
        <v>143</v>
      </c>
      <c r="B109" s="1" t="s">
        <v>76</v>
      </c>
      <c r="C109" s="96">
        <v>5</v>
      </c>
      <c r="D109" s="17">
        <v>5.2</v>
      </c>
      <c r="E109" s="17">
        <v>4.4000000000000004</v>
      </c>
      <c r="F109" s="17">
        <v>6.6</v>
      </c>
      <c r="G109" s="17">
        <v>10.4</v>
      </c>
      <c r="H109" s="17">
        <v>11.2</v>
      </c>
      <c r="I109" s="17">
        <v>13.373999999999999</v>
      </c>
      <c r="J109" s="17">
        <v>13.231999999999999</v>
      </c>
      <c r="K109" s="17">
        <v>10.208</v>
      </c>
    </row>
    <row r="110" spans="1:11">
      <c r="A110" s="1" t="s">
        <v>143</v>
      </c>
      <c r="B110" s="1" t="s">
        <v>154</v>
      </c>
      <c r="C110" s="96">
        <v>62.1</v>
      </c>
      <c r="D110" s="17">
        <v>48.899999999999991</v>
      </c>
      <c r="E110" s="17">
        <v>40.699999999999996</v>
      </c>
      <c r="F110" s="17">
        <v>36.199999999999996</v>
      </c>
      <c r="G110" s="17">
        <v>53.3</v>
      </c>
      <c r="H110" s="17">
        <v>103.5</v>
      </c>
      <c r="I110" s="17">
        <v>149.196</v>
      </c>
      <c r="J110" s="17">
        <v>126.88200000000001</v>
      </c>
      <c r="K110" s="17">
        <v>77.436999999999998</v>
      </c>
    </row>
    <row r="111" spans="1:11">
      <c r="A111" s="1" t="s">
        <v>143</v>
      </c>
      <c r="B111" s="1" t="s">
        <v>155</v>
      </c>
      <c r="C111" s="96">
        <v>0</v>
      </c>
      <c r="D111" s="17"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1.657</v>
      </c>
    </row>
    <row r="112" spans="1:11">
      <c r="A112" s="1" t="s">
        <v>143</v>
      </c>
      <c r="B112" s="1" t="s">
        <v>156</v>
      </c>
      <c r="C112" s="96">
        <v>0</v>
      </c>
      <c r="D112" s="17">
        <v>4.5999999999999996</v>
      </c>
      <c r="E112" s="17">
        <v>4.5999999999999996</v>
      </c>
      <c r="F112" s="17">
        <v>5.5</v>
      </c>
      <c r="G112" s="17">
        <v>7.4480000000000004</v>
      </c>
      <c r="H112" s="17">
        <v>8.9</v>
      </c>
      <c r="I112" s="17">
        <v>6.6040000000000001</v>
      </c>
      <c r="J112" s="17">
        <v>6.6369999999999996</v>
      </c>
      <c r="K112" s="17">
        <v>7.5750000000000002</v>
      </c>
    </row>
    <row r="113" spans="1:11">
      <c r="A113" s="1" t="s">
        <v>143</v>
      </c>
      <c r="B113" s="1" t="s">
        <v>157</v>
      </c>
      <c r="C113" s="96">
        <v>0</v>
      </c>
      <c r="D113" s="17"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190.33500000000001</v>
      </c>
    </row>
    <row r="114" spans="1:11">
      <c r="A114" s="1" t="s">
        <v>143</v>
      </c>
      <c r="B114" s="1" t="s">
        <v>158</v>
      </c>
      <c r="C114" s="96">
        <v>14419.6</v>
      </c>
      <c r="D114" s="17">
        <v>14373.6</v>
      </c>
      <c r="E114" s="17">
        <v>13723.1</v>
      </c>
      <c r="F114" s="17">
        <v>15094.800000000003</v>
      </c>
      <c r="G114" s="17">
        <v>16631.996000000006</v>
      </c>
      <c r="H114" s="17">
        <v>15866.500000000002</v>
      </c>
      <c r="I114" s="17">
        <v>18105.197</v>
      </c>
      <c r="J114" s="17">
        <v>19041.550000000003</v>
      </c>
      <c r="K114" s="17">
        <v>20882.375</v>
      </c>
    </row>
    <row r="115" spans="1:11">
      <c r="A115" s="1" t="s">
        <v>159</v>
      </c>
      <c r="B115" s="1" t="s">
        <v>159</v>
      </c>
      <c r="C115" s="96">
        <v>200</v>
      </c>
      <c r="D115" s="17">
        <v>182.7</v>
      </c>
      <c r="E115" s="17">
        <v>181.5</v>
      </c>
      <c r="F115" s="17">
        <v>184.3</v>
      </c>
      <c r="G115" s="17">
        <v>188.23</v>
      </c>
      <c r="H115" s="17">
        <v>0</v>
      </c>
      <c r="I115" s="17">
        <v>0</v>
      </c>
      <c r="J115" s="17">
        <v>0</v>
      </c>
      <c r="K115" s="17">
        <v>0</v>
      </c>
    </row>
    <row r="116" spans="1:11">
      <c r="A116" s="1" t="s">
        <v>159</v>
      </c>
      <c r="B116" s="1" t="s">
        <v>160</v>
      </c>
      <c r="C116" s="96">
        <v>200</v>
      </c>
      <c r="D116" s="17">
        <v>182.7</v>
      </c>
      <c r="E116" s="17">
        <v>181.5</v>
      </c>
      <c r="F116" s="17">
        <v>184.3</v>
      </c>
      <c r="G116" s="17">
        <v>188.23</v>
      </c>
      <c r="H116" s="17">
        <v>0</v>
      </c>
      <c r="I116" s="17">
        <v>0</v>
      </c>
      <c r="J116" s="17">
        <v>0</v>
      </c>
      <c r="K116" s="17">
        <v>0</v>
      </c>
    </row>
    <row r="117" spans="1:11">
      <c r="A117" s="1" t="s">
        <v>21</v>
      </c>
      <c r="B117" s="1" t="s">
        <v>161</v>
      </c>
      <c r="C117" s="96">
        <v>112.4</v>
      </c>
      <c r="D117" s="17">
        <v>113.2</v>
      </c>
      <c r="E117" s="17">
        <v>112.7</v>
      </c>
      <c r="F117" s="17">
        <v>112.8</v>
      </c>
      <c r="G117" s="17">
        <v>121.08</v>
      </c>
      <c r="H117" s="17">
        <v>132.4</v>
      </c>
      <c r="I117" s="17">
        <v>172.45</v>
      </c>
      <c r="J117" s="17">
        <v>176.649</v>
      </c>
      <c r="K117" s="17">
        <v>190.56200000000001</v>
      </c>
    </row>
    <row r="118" spans="1:11">
      <c r="A118" s="1" t="s">
        <v>21</v>
      </c>
      <c r="B118" s="1" t="s">
        <v>161</v>
      </c>
      <c r="C118" s="96">
        <v>112.4</v>
      </c>
      <c r="D118" s="17">
        <v>113.2</v>
      </c>
      <c r="E118" s="17">
        <v>112.7</v>
      </c>
      <c r="F118" s="17">
        <v>112.8</v>
      </c>
      <c r="G118" s="17">
        <v>121.08</v>
      </c>
      <c r="H118" s="17">
        <v>132.4</v>
      </c>
      <c r="I118" s="17">
        <v>172.45</v>
      </c>
      <c r="J118" s="17">
        <v>176.649</v>
      </c>
      <c r="K118" s="17">
        <v>190.56200000000001</v>
      </c>
    </row>
    <row r="119" spans="1:11">
      <c r="A119" s="1" t="s">
        <v>162</v>
      </c>
      <c r="B119" s="1" t="s">
        <v>162</v>
      </c>
      <c r="C119" s="17">
        <v>36389.998</v>
      </c>
      <c r="D119" s="17">
        <v>36930.899999999994</v>
      </c>
      <c r="E119" s="17">
        <v>37297.099999999991</v>
      </c>
      <c r="F119" s="17">
        <v>39232.900000000009</v>
      </c>
      <c r="G119" s="17">
        <v>42884.309000000016</v>
      </c>
      <c r="H119" s="17">
        <v>43386.200000000004</v>
      </c>
      <c r="I119" s="17">
        <v>55446.144999999997</v>
      </c>
      <c r="J119" s="17">
        <v>56034.177260000004</v>
      </c>
      <c r="K119" s="17">
        <v>58000.999000000003</v>
      </c>
    </row>
  </sheetData>
  <hyperlinks>
    <hyperlink ref="A1" location="Contents!A1" display="Contents" xr:uid="{00000000-0004-0000-0200-000000000000}"/>
  </hyperlinks>
  <pageMargins left="0.7" right="0.7" top="0.75" bottom="0.75" header="0.3" footer="0.3"/>
  <pageSetup paperSize="9" scale="3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K120"/>
  <sheetViews>
    <sheetView zoomScale="70" zoomScaleNormal="70" workbookViewId="0">
      <pane xSplit="7" ySplit="4" topLeftCell="H38" activePane="bottomRight" state="frozen"/>
      <selection pane="topRight" activeCell="N1" sqref="N1"/>
      <selection pane="bottomLeft" activeCell="A9" sqref="A9"/>
      <selection pane="bottomRight" activeCell="A82" sqref="A82"/>
    </sheetView>
  </sheetViews>
  <sheetFormatPr defaultColWidth="8.84375" defaultRowHeight="15.5"/>
  <cols>
    <col min="1" max="1" width="35.69140625" style="15" bestFit="1" customWidth="1"/>
    <col min="2" max="2" width="59.4609375" style="15" bestFit="1" customWidth="1"/>
    <col min="3" max="3" width="8" style="15" bestFit="1" customWidth="1"/>
    <col min="4" max="5" width="8.3046875" style="15" bestFit="1" customWidth="1"/>
    <col min="6" max="6" width="9" style="15" bestFit="1" customWidth="1"/>
    <col min="7" max="7" width="8" style="15" bestFit="1" customWidth="1"/>
    <col min="8" max="8" width="8.4609375" style="15" bestFit="1" customWidth="1"/>
    <col min="9" max="9" width="8.53515625" style="15" bestFit="1" customWidth="1"/>
    <col min="10" max="10" width="9" style="15" bestFit="1" customWidth="1"/>
    <col min="11" max="11" width="11.23046875" style="15" customWidth="1"/>
    <col min="12" max="16384" width="8.84375" style="15"/>
  </cols>
  <sheetData>
    <row r="1" spans="1:11" ht="17.5">
      <c r="A1" s="16" t="s">
        <v>1</v>
      </c>
    </row>
    <row r="2" spans="1:11" ht="25">
      <c r="A2" s="44" t="str">
        <f>'TME, Resource, Capital and AME'!A2</f>
        <v xml:space="preserve">Budget 2024-25: </v>
      </c>
    </row>
    <row r="3" spans="1:11" ht="20">
      <c r="A3" s="24" t="s">
        <v>163</v>
      </c>
    </row>
    <row r="4" spans="1:11" s="49" customFormat="1" ht="62">
      <c r="A4" s="63" t="str">
        <f>'Level 2 2014-15 to 2022-23 cash'!A4</f>
        <v>Portfolio</v>
      </c>
      <c r="B4" s="63" t="s">
        <v>39</v>
      </c>
      <c r="C4" s="27" t="str">
        <f>'Level 2 2014-15 to 2022-23 cash'!C4</f>
        <v>2014-15 Outturn - £m</v>
      </c>
      <c r="D4" s="27" t="str">
        <f>'Level 2 2014-15 to 2022-23 cash'!D4</f>
        <v>2015-16 Outturn - £m</v>
      </c>
      <c r="E4" s="27" t="str">
        <f>'Level 2 2014-15 to 2022-23 cash'!E4</f>
        <v>2016-17 Outturn - £m</v>
      </c>
      <c r="F4" s="27" t="str">
        <f>'Level 2 2014-15 to 2022-23 cash'!F4</f>
        <v>2017-18 Outturn - £m</v>
      </c>
      <c r="G4" s="27" t="str">
        <f>'Level 2 2014-15 to 2022-23 cash'!G4</f>
        <v>2018-19 Outturn - £m</v>
      </c>
      <c r="H4" s="27" t="str">
        <f>'Level 2 2014-15 to 2022-23 cash'!H4</f>
        <v>2019-20 Outturn - £m</v>
      </c>
      <c r="I4" s="27" t="str">
        <f>'Level 2 2014-15 to 2022-23 cash'!I4</f>
        <v>2020-21 Outturn - £m</v>
      </c>
      <c r="J4" s="27" t="str">
        <f>'Level 2 2014-15 to 2022-23 cash'!J4</f>
        <v>2021-22 Outturn - £m</v>
      </c>
      <c r="K4" s="27" t="str">
        <f>'Level 2 2014-15 to 2022-23 cash'!K4</f>
        <v>2022-23 (Forecast) Outurn - £m</v>
      </c>
    </row>
    <row r="5" spans="1:11">
      <c r="A5" s="1" t="str">
        <f>'Level 2 2014-15 to 2022-23 cash'!A5</f>
        <v>NHS Recovery, Health and Social Care</v>
      </c>
      <c r="B5" s="1" t="str">
        <f>'Level 2 2014-15 to 2022-23 cash'!B5</f>
        <v>Health</v>
      </c>
      <c r="C5" s="106">
        <f>'Level 2 2014-15 to 2022-23 cash'!C5/Deflators!$C$2*Deflators!$L$2</f>
        <v>15496.242075516579</v>
      </c>
      <c r="D5" s="106">
        <f>'Level 2 2014-15 to 2022-23 cash'!D5/Deflators!$D$2*Deflators!$L$2</f>
        <v>15976.840361910348</v>
      </c>
      <c r="E5" s="106">
        <f>'Level 2 2014-15 to 2022-23 cash'!E5/Deflators!$E$2*Deflators!$L$2</f>
        <v>16589.153619940444</v>
      </c>
      <c r="F5" s="106">
        <f>'Level 2 2014-15 to 2022-23 cash'!F5/Deflators!$F$2*Deflators!$L$2</f>
        <v>16551.512964513902</v>
      </c>
      <c r="G5" s="106">
        <f>'Level 2 2014-15 to 2022-23 cash'!G5/Deflators!$G$2*Deflators!$L$2</f>
        <v>16677.374133191635</v>
      </c>
      <c r="H5" s="106">
        <f>'Level 2 2014-15 to 2022-23 cash'!H5/Deflators!$H$2*Deflators!$L$2</f>
        <v>17147.858594460926</v>
      </c>
      <c r="I5" s="106">
        <f>'Level 2 2014-15 to 2022-23 cash'!I5/Deflators!$I$2*Deflators!$L$2</f>
        <v>20013.508107805454</v>
      </c>
      <c r="J5" s="106">
        <f>'Level 2 2014-15 to 2022-23 cash'!J5/Deflators!$J$2*Deflators!$L$2</f>
        <v>20967.904582774263</v>
      </c>
      <c r="K5" s="106">
        <f>'Level 2 2014-15 to 2022-23 cash'!K5/Deflators!$J$2*Deflators!$L$2</f>
        <v>19811.304376720687</v>
      </c>
    </row>
    <row r="6" spans="1:11">
      <c r="A6" s="1" t="str">
        <f>'Level 2 2014-15 to 2022-23 cash'!A6</f>
        <v>NHS Recovery, Health and Social Care</v>
      </c>
      <c r="B6" s="1" t="str">
        <f>'Level 2 2014-15 to 2022-23 cash'!B6</f>
        <v>Sport1</v>
      </c>
      <c r="C6" s="106">
        <f>'Level 2 2014-15 to 2022-23 cash'!C6/Deflators!$C$2*Deflators!$L$2</f>
        <v>303.07875716710492</v>
      </c>
      <c r="D6" s="106">
        <f>'Level 2 2014-15 to 2022-23 cash'!D6/Deflators!$D$2*Deflators!$L$2</f>
        <v>80.723572716942869</v>
      </c>
      <c r="E6" s="106">
        <f>'Level 2 2014-15 to 2022-23 cash'!E6/Deflators!$E$2*Deflators!$L$2</f>
        <v>56.682614097665329</v>
      </c>
      <c r="F6" s="106">
        <f>'Level 2 2014-15 to 2022-23 cash'!F6/Deflators!$F$2*Deflators!$L$2</f>
        <v>0</v>
      </c>
      <c r="G6" s="106">
        <f>'Level 2 2014-15 to 2022-23 cash'!G6/Deflators!$G$2*Deflators!$L$2</f>
        <v>0</v>
      </c>
      <c r="H6" s="106">
        <f>'Level 2 2014-15 to 2022-23 cash'!H6/Deflators!$H$2*Deflators!$L$2</f>
        <v>0</v>
      </c>
      <c r="I6" s="106">
        <f>'Level 2 2014-15 to 2022-23 cash'!I6/Deflators!$I$2*Deflators!$L$2</f>
        <v>0</v>
      </c>
      <c r="J6" s="106">
        <f>'Level 2 2014-15 to 2022-23 cash'!J6/Deflators!$J$2*Deflators!$L$2</f>
        <v>0</v>
      </c>
      <c r="K6" s="106">
        <f>'Level 2 2014-15 to 2022-23 cash'!K6/Deflators!$J$2*Deflators!$L$2</f>
        <v>0</v>
      </c>
    </row>
    <row r="7" spans="1:11">
      <c r="A7" s="1" t="str">
        <f>'Level 2 2014-15 to 2022-23 cash'!A7</f>
        <v>NHS Recovery, Health and Social Care</v>
      </c>
      <c r="B7" s="1" t="str">
        <f>'Level 2 2014-15 to 2022-23 cash'!B7</f>
        <v>Food Standards Scotland</v>
      </c>
      <c r="C7" s="106">
        <f>'Level 2 2014-15 to 2022-23 cash'!C7/Deflators!$C$2*Deflators!$L$2</f>
        <v>13.98227499959305</v>
      </c>
      <c r="D7" s="106">
        <f>'Level 2 2014-15 to 2022-23 cash'!D7/Deflators!$D$2*Deflators!$L$2</f>
        <v>20.309433900122571</v>
      </c>
      <c r="E7" s="106">
        <f>'Level 2 2014-15 to 2022-23 cash'!E7/Deflators!$E$2*Deflators!$L$2</f>
        <v>20.486177600708317</v>
      </c>
      <c r="F7" s="106">
        <f>'Level 2 2014-15 to 2022-23 cash'!F7/Deflators!$F$2*Deflators!$L$2</f>
        <v>19.427820325283967</v>
      </c>
      <c r="G7" s="106">
        <f>'Level 2 2014-15 to 2022-23 cash'!G7/Deflators!$G$2*Deflators!$L$2</f>
        <v>20.27834709413845</v>
      </c>
      <c r="H7" s="106">
        <f>'Level 2 2014-15 to 2022-23 cash'!H7/Deflators!$H$2*Deflators!$L$2</f>
        <v>20.955481405005447</v>
      </c>
      <c r="I7" s="106">
        <f>'Level 2 2014-15 to 2022-23 cash'!I7/Deflators!$I$2*Deflators!$L$2</f>
        <v>19.161424293181732</v>
      </c>
      <c r="J7" s="106">
        <f>'Level 2 2014-15 to 2022-23 cash'!J7/Deflators!$J$2*Deflators!$L$2</f>
        <v>23.994492961465532</v>
      </c>
      <c r="K7" s="106">
        <f>'Level 2 2014-15 to 2022-23 cash'!K7/Deflators!$J$2*Deflators!$L$2</f>
        <v>29.479271871430715</v>
      </c>
    </row>
    <row r="8" spans="1:11" s="18" customFormat="1">
      <c r="A8" s="1" t="str">
        <f>'Level 2 2014-15 to 2022-23 cash'!A8</f>
        <v>NHS Recovery, Health and Social Care</v>
      </c>
      <c r="B8" s="1" t="str">
        <f>'Level 2 2014-15 to 2022-23 cash'!B8</f>
        <v>Total NHS Recovery, Health and Social Care</v>
      </c>
      <c r="C8" s="106">
        <f>'Level 2 2014-15 to 2022-23 cash'!C8/Deflators!$C$2*Deflators!$L$2</f>
        <v>15813.303107683276</v>
      </c>
      <c r="D8" s="106">
        <f>'Level 2 2014-15 to 2022-23 cash'!D8/Deflators!$D$2*Deflators!$L$2</f>
        <v>16077.873368527409</v>
      </c>
      <c r="E8" s="106">
        <f>'Level 2 2014-15 to 2022-23 cash'!E8/Deflators!$E$2*Deflators!$L$2</f>
        <v>16666.322411638816</v>
      </c>
      <c r="F8" s="106">
        <f>'Level 2 2014-15 to 2022-23 cash'!F8/Deflators!$F$2*Deflators!$L$2</f>
        <v>16570.940784839186</v>
      </c>
      <c r="G8" s="106">
        <f>'Level 2 2014-15 to 2022-23 cash'!G8/Deflators!$G$2*Deflators!$L$2</f>
        <v>16697.652480285775</v>
      </c>
      <c r="H8" s="106">
        <f>'Level 2 2014-15 to 2022-23 cash'!H8/Deflators!$H$2*Deflators!$L$2</f>
        <v>17168.814075865932</v>
      </c>
      <c r="I8" s="106">
        <f>'Level 2 2014-15 to 2022-23 cash'!I8/Deflators!$I$2*Deflators!$L$2</f>
        <v>20032.669532098633</v>
      </c>
      <c r="J8" s="106">
        <f>'Level 2 2014-15 to 2022-23 cash'!J8/Deflators!$J$2*Deflators!$L$2</f>
        <v>20991.899075735728</v>
      </c>
      <c r="K8" s="106">
        <f>'Level 2 2014-15 to 2022-23 cash'!K8/Deflators!$J$2*Deflators!$L$2</f>
        <v>19840.783648592118</v>
      </c>
    </row>
    <row r="9" spans="1:11">
      <c r="A9" s="1" t="str">
        <f>'Level 2 2014-15 to 2022-23 cash'!A9</f>
        <v>Social Justice</v>
      </c>
      <c r="B9" s="1" t="str">
        <f>'Level 2 2014-15 to 2022-23 cash'!B9</f>
        <v>Third Sector</v>
      </c>
      <c r="C9" s="106">
        <f>'Level 2 2014-15 to 2022-23 cash'!C9/Deflators!$C$2*Deflators!$L$2</f>
        <v>30.683325693551417</v>
      </c>
      <c r="D9" s="106">
        <f>'Level 2 2014-15 to 2022-23 cash'!D9/Deflators!$D$2*Deflators!$L$2</f>
        <v>23.651492643180713</v>
      </c>
      <c r="E9" s="106">
        <f>'Level 2 2014-15 to 2022-23 cash'!E9/Deflators!$E$2*Deflators!$L$2</f>
        <v>27.147327372717765</v>
      </c>
      <c r="F9" s="106">
        <f>'Level 2 2014-15 to 2022-23 cash'!F9/Deflators!$F$2*Deflators!$L$2</f>
        <v>26.233744643058603</v>
      </c>
      <c r="G9" s="106">
        <f>'Level 2 2014-15 to 2022-23 cash'!G9/Deflators!$G$2*Deflators!$L$2</f>
        <v>26.805519594528675</v>
      </c>
      <c r="H9" s="106">
        <f>'Level 2 2014-15 to 2022-23 cash'!H9/Deflators!$H$2*Deflators!$L$2</f>
        <v>25.927968518057586</v>
      </c>
      <c r="I9" s="106">
        <f>'Level 2 2014-15 to 2022-23 cash'!I9/Deflators!$I$2*Deflators!$L$2</f>
        <v>157.90940314176564</v>
      </c>
      <c r="J9" s="106">
        <f>'Level 2 2014-15 to 2022-23 cash'!J9/Deflators!$J$2*Deflators!$L$2</f>
        <v>42.13636690860379</v>
      </c>
      <c r="K9" s="106">
        <f>'Level 2 2014-15 to 2022-23 cash'!K9/Deflators!$J$2*Deflators!$L$2</f>
        <v>29.11369539848009</v>
      </c>
    </row>
    <row r="10" spans="1:11" s="18" customFormat="1">
      <c r="A10" s="1" t="str">
        <f>'Level 2 2014-15 to 2022-23 cash'!A10</f>
        <v>Social Justice</v>
      </c>
      <c r="B10" s="1" t="str">
        <f>'Level 2 2014-15 to 2022-23 cash'!B10</f>
        <v>Housing and Regeneration</v>
      </c>
      <c r="C10" s="106">
        <f>'Level 2 2014-15 to 2022-23 cash'!C10/Deflators!$C$2*Deflators!$L$2</f>
        <v>709.72992173860291</v>
      </c>
      <c r="D10" s="106">
        <f>'Level 2 2014-15 to 2022-23 cash'!D10/Deflators!$D$2*Deflators!$L$2</f>
        <v>817.64752556126371</v>
      </c>
      <c r="E10" s="106">
        <f>'Level 2 2014-15 to 2022-23 cash'!E10/Deflators!$E$2*Deflators!$L$2</f>
        <v>0</v>
      </c>
      <c r="F10" s="106">
        <f>'Level 2 2014-15 to 2022-23 cash'!F10/Deflators!$F$2*Deflators!$L$2</f>
        <v>0</v>
      </c>
      <c r="G10" s="106">
        <f>'Level 2 2014-15 to 2022-23 cash'!G10/Deflators!$G$2*Deflators!$L$2</f>
        <v>0</v>
      </c>
      <c r="H10" s="106">
        <f>'Level 2 2014-15 to 2022-23 cash'!H10/Deflators!$H$2*Deflators!$L$2</f>
        <v>0</v>
      </c>
      <c r="I10" s="106">
        <f>'Level 2 2014-15 to 2022-23 cash'!I10/Deflators!$I$2*Deflators!$L$2</f>
        <v>0</v>
      </c>
      <c r="J10" s="106">
        <f>'Level 2 2014-15 to 2022-23 cash'!J10/Deflators!$J$2*Deflators!$L$2</f>
        <v>0</v>
      </c>
      <c r="K10" s="106">
        <f>'Level 2 2014-15 to 2022-23 cash'!K10/Deflators!$J$2*Deflators!$L$2</f>
        <v>0</v>
      </c>
    </row>
    <row r="11" spans="1:11">
      <c r="A11" s="1" t="str">
        <f>'Level 2 2014-15 to 2022-23 cash'!A11</f>
        <v>Social Justice</v>
      </c>
      <c r="B11" s="1" t="str">
        <f>'Level 2 2014-15 to 2022-23 cash'!B11</f>
        <v>Housing &amp; Building Standards</v>
      </c>
      <c r="C11" s="106">
        <f>'Level 2 2014-15 to 2022-23 cash'!C11/Deflators!$C$2*Deflators!$L$2</f>
        <v>0</v>
      </c>
      <c r="D11" s="106">
        <f>'Level 2 2014-15 to 2022-23 cash'!D11/Deflators!$D$2*Deflators!$L$2</f>
        <v>0</v>
      </c>
      <c r="E11" s="106">
        <f>'Level 2 2014-15 to 2022-23 cash'!E11/Deflators!$E$2*Deflators!$L$2</f>
        <v>775.20701497649611</v>
      </c>
      <c r="F11" s="106">
        <f>'Level 2 2014-15 to 2022-23 cash'!F11/Deflators!$F$2*Deflators!$L$2</f>
        <v>784.4137136431533</v>
      </c>
      <c r="G11" s="106">
        <f>'Level 2 2014-15 to 2022-23 cash'!G11/Deflators!$G$2*Deflators!$L$2</f>
        <v>954.59594848818836</v>
      </c>
      <c r="H11" s="106">
        <f>'Level 2 2014-15 to 2022-23 cash'!H11/Deflators!$H$2*Deflators!$L$2</f>
        <v>1038.302666225411</v>
      </c>
      <c r="I11" s="106">
        <f>'Level 2 2014-15 to 2022-23 cash'!I11/Deflators!$I$2*Deflators!$L$2</f>
        <v>999.91511250030862</v>
      </c>
      <c r="J11" s="106">
        <f>'Level 2 2014-15 to 2022-23 cash'!J11/Deflators!$J$2*Deflators!$L$2</f>
        <v>706.25300037521185</v>
      </c>
      <c r="K11" s="106">
        <f>'Level 2 2014-15 to 2022-23 cash'!K11/Deflators!$J$2*Deflators!$L$2</f>
        <v>653.35872518364909</v>
      </c>
    </row>
    <row r="12" spans="1:11">
      <c r="A12" s="1" t="str">
        <f>'Level 2 2014-15 to 2022-23 cash'!A12</f>
        <v>Social Justice</v>
      </c>
      <c r="B12" s="1" t="str">
        <f>'Level 2 2014-15 to 2022-23 cash'!B12</f>
        <v>Tackling Child Poverty &amp; Social Justice</v>
      </c>
      <c r="C12" s="106">
        <f>'Level 2 2014-15 to 2022-23 cash'!C12/Deflators!$C$2*Deflators!$L$2</f>
        <v>0</v>
      </c>
      <c r="D12" s="106">
        <f>'Level 2 2014-15 to 2022-23 cash'!D12/Deflators!$D$2*Deflators!$L$2</f>
        <v>0</v>
      </c>
      <c r="E12" s="106">
        <f>'Level 2 2014-15 to 2022-23 cash'!E12/Deflators!$E$2*Deflators!$L$2</f>
        <v>0</v>
      </c>
      <c r="F12" s="106">
        <f>'Level 2 2014-15 to 2022-23 cash'!F12/Deflators!$F$2*Deflators!$L$2</f>
        <v>0</v>
      </c>
      <c r="G12" s="106">
        <f>'Level 2 2014-15 to 2022-23 cash'!G12/Deflators!$G$2*Deflators!$L$2</f>
        <v>0</v>
      </c>
      <c r="H12" s="106">
        <f>'Level 2 2014-15 to 2022-23 cash'!H12/Deflators!$H$2*Deflators!$L$2</f>
        <v>0</v>
      </c>
      <c r="I12" s="106">
        <f>'Level 2 2014-15 to 2022-23 cash'!I12/Deflators!$I$2*Deflators!$L$2</f>
        <v>0</v>
      </c>
      <c r="J12" s="106">
        <f>'Level 2 2014-15 to 2022-23 cash'!J12/Deflators!$J$2*Deflators!$L$2</f>
        <v>0</v>
      </c>
      <c r="K12" s="106">
        <f>'Level 2 2014-15 to 2022-23 cash'!K12/Deflators!$J$2*Deflators!$L$2</f>
        <v>34.852001026528683</v>
      </c>
    </row>
    <row r="13" spans="1:11" s="18" customFormat="1">
      <c r="A13" s="1" t="str">
        <f>'Level 2 2014-15 to 2022-23 cash'!A13</f>
        <v>Social Justice</v>
      </c>
      <c r="B13" s="1" t="str">
        <f>'Level 2 2014-15 to 2022-23 cash'!B13</f>
        <v>Cladding</v>
      </c>
      <c r="C13" s="106">
        <f>'Level 2 2014-15 to 2022-23 cash'!C13/Deflators!$C$2*Deflators!$L$2</f>
        <v>0</v>
      </c>
      <c r="D13" s="106">
        <f>'Level 2 2014-15 to 2022-23 cash'!D13/Deflators!$D$2*Deflators!$L$2</f>
        <v>0</v>
      </c>
      <c r="E13" s="106">
        <f>'Level 2 2014-15 to 2022-23 cash'!E13/Deflators!$E$2*Deflators!$L$2</f>
        <v>0</v>
      </c>
      <c r="F13" s="106">
        <f>'Level 2 2014-15 to 2022-23 cash'!F13/Deflators!$F$2*Deflators!$L$2</f>
        <v>0</v>
      </c>
      <c r="G13" s="106">
        <f>'Level 2 2014-15 to 2022-23 cash'!G13/Deflators!$G$2*Deflators!$L$2</f>
        <v>0</v>
      </c>
      <c r="H13" s="106">
        <f>'Level 2 2014-15 to 2022-23 cash'!H13/Deflators!$H$2*Deflators!$L$2</f>
        <v>0</v>
      </c>
      <c r="I13" s="106">
        <f>'Level 2 2014-15 to 2022-23 cash'!I13/Deflators!$I$2*Deflators!$L$2</f>
        <v>0</v>
      </c>
      <c r="J13" s="106">
        <f>'Level 2 2014-15 to 2022-23 cash'!J13/Deflators!$J$2*Deflators!$L$2</f>
        <v>0</v>
      </c>
      <c r="K13" s="106">
        <f>'Level 2 2014-15 to 2022-23 cash'!K13/Deflators!$J$2*Deflators!$L$2</f>
        <v>1.3061153244118502</v>
      </c>
    </row>
    <row r="14" spans="1:11">
      <c r="A14" s="1" t="str">
        <f>'Level 2 2014-15 to 2022-23 cash'!A14</f>
        <v>Social Justice</v>
      </c>
      <c r="B14" s="1" t="str">
        <f>'Level 2 2014-15 to 2022-23 cash'!B14</f>
        <v>Equality, Inclusion and Human Rights</v>
      </c>
      <c r="C14" s="106">
        <f>'Level 2 2014-15 to 2022-23 cash'!C14/Deflators!$C$2*Deflators!$L$2</f>
        <v>28.09401550844159</v>
      </c>
      <c r="D14" s="106">
        <f>'Level 2 2014-15 to 2022-23 cash'!D14/Deflators!$D$2*Deflators!$L$2</f>
        <v>28.921662199541633</v>
      </c>
      <c r="E14" s="106">
        <f>'Level 2 2014-15 to 2022-23 cash'!E14/Deflators!$E$2*Deflators!$L$2</f>
        <v>29.912332938457535</v>
      </c>
      <c r="F14" s="106">
        <f>'Level 2 2014-15 to 2022-23 cash'!F14/Deflators!$F$2*Deflators!$L$2</f>
        <v>31.059763704753351</v>
      </c>
      <c r="G14" s="106">
        <f>'Level 2 2014-15 to 2022-23 cash'!G14/Deflators!$G$2*Deflators!$L$2</f>
        <v>28.050117841446756</v>
      </c>
      <c r="H14" s="106">
        <f>'Level 2 2014-15 to 2022-23 cash'!H14/Deflators!$H$2*Deflators!$L$2</f>
        <v>33.268306637325033</v>
      </c>
      <c r="I14" s="106">
        <f>'Level 2 2014-15 to 2022-23 cash'!I14/Deflators!$I$2*Deflators!$L$2</f>
        <v>34.946638411184892</v>
      </c>
      <c r="J14" s="106">
        <f>'Level 2 2014-15 to 2022-23 cash'!J14/Deflators!$J$2*Deflators!$L$2</f>
        <v>44.569770675922221</v>
      </c>
      <c r="K14" s="106">
        <f>'Level 2 2014-15 to 2022-23 cash'!K14/Deflators!$J$2*Deflators!$L$2</f>
        <v>53.618637243229628</v>
      </c>
    </row>
    <row r="15" spans="1:11">
      <c r="A15" s="1" t="str">
        <f>'Level 2 2014-15 to 2022-23 cash'!A15</f>
        <v>Social Justice</v>
      </c>
      <c r="B15" s="1" t="str">
        <f>'Level 2 2014-15 to 2022-23 cash'!B15</f>
        <v>Social Security Advice, Policy and Programme</v>
      </c>
      <c r="C15" s="106">
        <f>'Level 2 2014-15 to 2022-23 cash'!C15/Deflators!$C$2*Deflators!$L$2</f>
        <v>0</v>
      </c>
      <c r="D15" s="106">
        <f>'Level 2 2014-15 to 2022-23 cash'!D15/Deflators!$D$2*Deflators!$L$2</f>
        <v>0</v>
      </c>
      <c r="E15" s="106">
        <f>'Level 2 2014-15 to 2022-23 cash'!E15/Deflators!$E$2*Deflators!$L$2</f>
        <v>1.759548996379855</v>
      </c>
      <c r="F15" s="106">
        <f>'Level 2 2014-15 to 2022-23 cash'!F15/Deflators!$F$2*Deflators!$L$2</f>
        <v>15.344265734619187</v>
      </c>
      <c r="G15" s="106">
        <f>'Level 2 2014-15 to 2022-23 cash'!G15/Deflators!$G$2*Deflators!$L$2</f>
        <v>313.78781916237295</v>
      </c>
      <c r="H15" s="106">
        <f>'Level 2 2014-15 to 2022-23 cash'!H15/Deflators!$H$2*Deflators!$L$2</f>
        <v>176.99686271459404</v>
      </c>
      <c r="I15" s="106">
        <f>'Level 2 2014-15 to 2022-23 cash'!I15/Deflators!$I$2*Deflators!$L$2</f>
        <v>312.10239268863893</v>
      </c>
      <c r="J15" s="106">
        <f>'Level 2 2014-15 to 2022-23 cash'!J15/Deflators!$J$2*Deflators!$L$2</f>
        <v>427.957627387618</v>
      </c>
      <c r="K15" s="106">
        <f>'Level 2 2014-15 to 2022-23 cash'!K15/Deflators!$J$2*Deflators!$L$2</f>
        <v>534.74896648601987</v>
      </c>
    </row>
    <row r="16" spans="1:11">
      <c r="A16" s="1" t="str">
        <f>'Level 2 2014-15 to 2022-23 cash'!A16</f>
        <v>Social Justice</v>
      </c>
      <c r="B16" s="1" t="str">
        <f>'Level 2 2014-15 to 2022-23 cash'!B16</f>
        <v>Social Security Assistance</v>
      </c>
      <c r="C16" s="106">
        <f>'Level 2 2014-15 to 2022-23 cash'!C16/Deflators!$C$2*Deflators!$L$2</f>
        <v>0</v>
      </c>
      <c r="D16" s="106">
        <f>'Level 2 2014-15 to 2022-23 cash'!D16/Deflators!$D$2*Deflators!$L$2</f>
        <v>0</v>
      </c>
      <c r="E16" s="106">
        <f>'Level 2 2014-15 to 2022-23 cash'!E16/Deflators!$E$2*Deflators!$L$2</f>
        <v>0</v>
      </c>
      <c r="F16" s="106">
        <f>'Level 2 2014-15 to 2022-23 cash'!F16/Deflators!$F$2*Deflators!$L$2</f>
        <v>0</v>
      </c>
      <c r="G16" s="106">
        <f>'Level 2 2014-15 to 2022-23 cash'!G16/Deflators!$G$2*Deflators!$L$2</f>
        <v>0</v>
      </c>
      <c r="H16" s="106">
        <f>'Level 2 2014-15 to 2022-23 cash'!H16/Deflators!$H$2*Deflators!$L$2</f>
        <v>415.32106649016447</v>
      </c>
      <c r="I16" s="106">
        <f>'Level 2 2014-15 to 2022-23 cash'!I16/Deflators!$I$2*Deflators!$L$2</f>
        <v>3793.1513603171998</v>
      </c>
      <c r="J16" s="106">
        <f>'Level 2 2014-15 to 2022-23 cash'!J16/Deflators!$J$2*Deflators!$L$2</f>
        <v>3943.6692178355424</v>
      </c>
      <c r="K16" s="106">
        <f>'Level 2 2014-15 to 2022-23 cash'!K16/Deflators!$J$2*Deflators!$L$2</f>
        <v>4574.9439549689978</v>
      </c>
    </row>
    <row r="17" spans="1:11" s="18" customFormat="1">
      <c r="A17" s="1" t="str">
        <f>'Level 2 2014-15 to 2022-23 cash'!A17</f>
        <v>Social Justice</v>
      </c>
      <c r="B17" s="1" t="str">
        <f>'Level 2 2014-15 to 2022-23 cash'!B17</f>
        <v>Social Justice &amp; Regeneration</v>
      </c>
      <c r="C17" s="106">
        <f>'Level 2 2014-15 to 2022-23 cash'!C17/Deflators!$C$2*Deflators!$L$2</f>
        <v>0</v>
      </c>
      <c r="D17" s="106">
        <f>'Level 2 2014-15 to 2022-23 cash'!D17/Deflators!$D$2*Deflators!$L$2</f>
        <v>0</v>
      </c>
      <c r="E17" s="106">
        <f>'Level 2 2014-15 to 2022-23 cash'!E17/Deflators!$E$2*Deflators!$L$2</f>
        <v>77.294473769543643</v>
      </c>
      <c r="F17" s="106">
        <f>'Level 2 2014-15 to 2022-23 cash'!F17/Deflators!$F$2*Deflators!$L$2</f>
        <v>74.370191181501056</v>
      </c>
      <c r="G17" s="106">
        <f>'Level 2 2014-15 to 2022-23 cash'!G17/Deflators!$G$2*Deflators!$L$2</f>
        <v>81.600563152854747</v>
      </c>
      <c r="H17" s="106">
        <f>'Level 2 2014-15 to 2022-23 cash'!H17/Deflators!$H$2*Deflators!$L$2</f>
        <v>90.80708608835694</v>
      </c>
      <c r="I17" s="106">
        <f>'Level 2 2014-15 to 2022-23 cash'!I17/Deflators!$I$2*Deflators!$L$2</f>
        <v>180.24830491940207</v>
      </c>
      <c r="J17" s="106">
        <f>'Level 2 2014-15 to 2022-23 cash'!J17/Deflators!$J$2*Deflators!$L$2</f>
        <v>22.451828154556214</v>
      </c>
      <c r="K17" s="106">
        <f>'Level 2 2014-15 to 2022-23 cash'!K17/Deflators!$J$2*Deflators!$L$2</f>
        <v>0</v>
      </c>
    </row>
    <row r="18" spans="1:11">
      <c r="A18" s="1" t="str">
        <f>'Level 2 2014-15 to 2022-23 cash'!A18</f>
        <v>Social Justice</v>
      </c>
      <c r="B18" s="1" t="str">
        <f>'Level 2 2014-15 to 2022-23 cash'!B18</f>
        <v>Ukrainian Resettlement</v>
      </c>
      <c r="C18" s="106">
        <f>'Level 2 2014-15 to 2022-23 cash'!C18/Deflators!$C$2*Deflators!$L$2</f>
        <v>0</v>
      </c>
      <c r="D18" s="106">
        <f>'Level 2 2014-15 to 2022-23 cash'!D18/Deflators!$D$2*Deflators!$L$2</f>
        <v>0</v>
      </c>
      <c r="E18" s="106">
        <f>'Level 2 2014-15 to 2022-23 cash'!E18/Deflators!$E$2*Deflators!$L$2</f>
        <v>0</v>
      </c>
      <c r="F18" s="106">
        <f>'Level 2 2014-15 to 2022-23 cash'!F18/Deflators!$F$2*Deflators!$L$2</f>
        <v>0</v>
      </c>
      <c r="G18" s="106">
        <f>'Level 2 2014-15 to 2022-23 cash'!G18/Deflators!$G$2*Deflators!$L$2</f>
        <v>0</v>
      </c>
      <c r="H18" s="106">
        <f>'Level 2 2014-15 to 2022-23 cash'!H18/Deflators!$H$2*Deflators!$L$2</f>
        <v>0</v>
      </c>
      <c r="I18" s="106">
        <f>'Level 2 2014-15 to 2022-23 cash'!I18/Deflators!$I$2*Deflators!$L$2</f>
        <v>0</v>
      </c>
      <c r="J18" s="106">
        <f>'Level 2 2014-15 to 2022-23 cash'!J18/Deflators!$J$2*Deflators!$L$2</f>
        <v>0</v>
      </c>
      <c r="K18" s="106">
        <f>'Level 2 2014-15 to 2022-23 cash'!K18/Deflators!$J$2*Deflators!$L$2</f>
        <v>261.54563235850293</v>
      </c>
    </row>
    <row r="19" spans="1:11">
      <c r="A19" s="1" t="str">
        <f>'Level 2 2014-15 to 2022-23 cash'!A19</f>
        <v>Social Justice</v>
      </c>
      <c r="B19" s="1" t="str">
        <f>'Level 2 2014-15 to 2022-23 cash'!B19</f>
        <v>Connected Communities</v>
      </c>
      <c r="C19" s="106">
        <f>'Level 2 2014-15 to 2022-23 cash'!C19/Deflators!$C$2*Deflators!$L$2</f>
        <v>0</v>
      </c>
      <c r="D19" s="106">
        <f>'Level 2 2014-15 to 2022-23 cash'!D19/Deflators!$D$2*Deflators!$L$2</f>
        <v>0</v>
      </c>
      <c r="E19" s="106">
        <f>'Level 2 2014-15 to 2022-23 cash'!E19/Deflators!$E$2*Deflators!$L$2</f>
        <v>0</v>
      </c>
      <c r="F19" s="106">
        <f>'Level 2 2014-15 to 2022-23 cash'!F19/Deflators!$F$2*Deflators!$L$2</f>
        <v>0</v>
      </c>
      <c r="G19" s="106">
        <f>'Level 2 2014-15 to 2022-23 cash'!G19/Deflators!$G$2*Deflators!$L$2</f>
        <v>0</v>
      </c>
      <c r="H19" s="106">
        <f>'Level 2 2014-15 to 2022-23 cash'!H19/Deflators!$H$2*Deflators!$L$2</f>
        <v>0</v>
      </c>
      <c r="I19" s="106">
        <f>'Level 2 2014-15 to 2022-23 cash'!I19/Deflators!$I$2*Deflators!$L$2</f>
        <v>0</v>
      </c>
      <c r="J19" s="106">
        <f>'Level 2 2014-15 to 2022-23 cash'!J19/Deflators!$J$2*Deflators!$L$2</f>
        <v>4.2884497090090994</v>
      </c>
      <c r="K19" s="106">
        <f>'Level 2 2014-15 to 2022-23 cash'!K19/Deflators!$J$2*Deflators!$L$2</f>
        <v>0</v>
      </c>
    </row>
    <row r="20" spans="1:11">
      <c r="A20" s="1" t="str">
        <f>'Level 2 2014-15 to 2022-23 cash'!A20</f>
        <v>Social Justice</v>
      </c>
      <c r="B20" s="1" t="str">
        <f>'Level 2 2014-15 to 2022-23 cash'!B20</f>
        <v>Welfare Reform Mitigation</v>
      </c>
      <c r="C20" s="106">
        <f>'Level 2 2014-15 to 2022-23 cash'!C20/Deflators!$C$2*Deflators!$L$2</f>
        <v>11.91082685150519</v>
      </c>
      <c r="D20" s="106">
        <f>'Level 2 2014-15 to 2022-23 cash'!D20/Deflators!$D$2*Deflators!$L$2</f>
        <v>17.095915877951278</v>
      </c>
      <c r="E20" s="106">
        <f>'Level 2 2014-15 to 2022-23 cash'!E20/Deflators!$E$2*Deflators!$L$2</f>
        <v>0</v>
      </c>
      <c r="F20" s="106">
        <f>'Level 2 2014-15 to 2022-23 cash'!F20/Deflators!$F$2*Deflators!$L$2</f>
        <v>0</v>
      </c>
      <c r="G20" s="106">
        <f>'Level 2 2014-15 to 2022-23 cash'!G20/Deflators!$G$2*Deflators!$L$2</f>
        <v>0</v>
      </c>
      <c r="H20" s="106">
        <f>'Level 2 2014-15 to 2022-23 cash'!H20/Deflators!$H$2*Deflators!$L$2</f>
        <v>0</v>
      </c>
      <c r="I20" s="106">
        <f>'Level 2 2014-15 to 2022-23 cash'!I20/Deflators!$I$2*Deflators!$L$2</f>
        <v>0</v>
      </c>
      <c r="J20" s="106">
        <f>'Level 2 2014-15 to 2022-23 cash'!J20/Deflators!$J$2*Deflators!$L$2</f>
        <v>0</v>
      </c>
      <c r="K20" s="106">
        <f>'Level 2 2014-15 to 2022-23 cash'!K20/Deflators!$J$2*Deflators!$L$2</f>
        <v>0</v>
      </c>
    </row>
    <row r="21" spans="1:11" s="18" customFormat="1">
      <c r="A21" s="1" t="str">
        <f>'Level 2 2014-15 to 2022-23 cash'!A21</f>
        <v>Social Justice</v>
      </c>
      <c r="B21" s="1" t="str">
        <f>'Level 2 2014-15 to 2022-23 cash'!B21</f>
        <v>Scottish Futures Fund (SJC&amp;PR)</v>
      </c>
      <c r="C21" s="106">
        <f>'Level 2 2014-15 to 2022-23 cash'!C21/Deflators!$C$2*Deflators!$L$2</f>
        <v>2.330379166598842</v>
      </c>
      <c r="D21" s="106">
        <f>'Level 2 2014-15 to 2022-23 cash'!D21/Deflators!$D$2*Deflators!$L$2</f>
        <v>0</v>
      </c>
      <c r="E21" s="106">
        <f>'Level 2 2014-15 to 2022-23 cash'!E21/Deflators!$E$2*Deflators!$L$2</f>
        <v>0</v>
      </c>
      <c r="F21" s="106">
        <f>'Level 2 2014-15 to 2022-23 cash'!F21/Deflators!$F$2*Deflators!$L$2</f>
        <v>0</v>
      </c>
      <c r="G21" s="106">
        <f>'Level 2 2014-15 to 2022-23 cash'!G21/Deflators!$G$2*Deflators!$L$2</f>
        <v>0</v>
      </c>
      <c r="H21" s="106">
        <f>'Level 2 2014-15 to 2022-23 cash'!H21/Deflators!$H$2*Deflators!$L$2</f>
        <v>0</v>
      </c>
      <c r="I21" s="106">
        <f>'Level 2 2014-15 to 2022-23 cash'!I21/Deflators!$I$2*Deflators!$L$2</f>
        <v>0</v>
      </c>
      <c r="J21" s="106">
        <f>'Level 2 2014-15 to 2022-23 cash'!J21/Deflators!$J$2*Deflators!$L$2</f>
        <v>0</v>
      </c>
      <c r="K21" s="106">
        <f>'Level 2 2014-15 to 2022-23 cash'!K21/Deflators!$J$2*Deflators!$L$2</f>
        <v>0</v>
      </c>
    </row>
    <row r="22" spans="1:11" s="18" customFormat="1">
      <c r="A22" s="1" t="str">
        <f>'Level 2 2014-15 to 2022-23 cash'!A22</f>
        <v>Social Justice</v>
      </c>
      <c r="B22" s="1" t="str">
        <f>'Level 2 2014-15 to 2022-23 cash'!B22</f>
        <v>Office of the Scottish Charity Regulator</v>
      </c>
      <c r="C22" s="106">
        <f>'Level 2 2014-15 to 2022-23 cash'!C22/Deflators!$C$2*Deflators!$L$2</f>
        <v>3.7544997684092456</v>
      </c>
      <c r="D22" s="106">
        <f>'Level 2 2014-15 to 2022-23 cash'!D22/Deflators!$D$2*Deflators!$L$2</f>
        <v>3.7276809057186995</v>
      </c>
      <c r="E22" s="106">
        <f>'Level 2 2014-15 to 2022-23 cash'!E22/Deflators!$E$2*Deflators!$L$2</f>
        <v>3.6447800639296997</v>
      </c>
      <c r="F22" s="106">
        <f>'Level 2 2014-15 to 2022-23 cash'!F22/Deflators!$F$2*Deflators!$L$2</f>
        <v>3.7123223551498024</v>
      </c>
      <c r="G22" s="106">
        <f>'Level 2 2014-15 to 2022-23 cash'!G22/Deflators!$G$2*Deflators!$L$2</f>
        <v>3.5629200057830057</v>
      </c>
      <c r="H22" s="106">
        <f>'Level 2 2014-15 to 2022-23 cash'!H22/Deflators!$H$2*Deflators!$L$2</f>
        <v>3.9069541602552529</v>
      </c>
      <c r="I22" s="106">
        <f>'Level 2 2014-15 to 2022-23 cash'!I22/Deflators!$I$2*Deflators!$L$2</f>
        <v>3.6883440058069841</v>
      </c>
      <c r="J22" s="106">
        <f>'Level 2 2014-15 to 2022-23 cash'!J22/Deflators!$J$2*Deflators!$L$2</f>
        <v>3.7311436555078901</v>
      </c>
      <c r="K22" s="106">
        <f>'Level 2 2014-15 to 2022-23 cash'!K22/Deflators!$J$2*Deflators!$L$2</f>
        <v>3.836855242423026</v>
      </c>
    </row>
    <row r="23" spans="1:11">
      <c r="A23" s="1" t="str">
        <f>'Level 2 2014-15 to 2022-23 cash'!A23</f>
        <v>Social Justice</v>
      </c>
      <c r="B23" s="1" t="str">
        <f>'Level 2 2014-15 to 2022-23 cash'!B23</f>
        <v>Scottish Housing Regulator</v>
      </c>
      <c r="C23" s="106">
        <f>'Level 2 2014-15 to 2022-23 cash'!C23/Deflators!$C$2*Deflators!$L$2</f>
        <v>5.6964824072416143</v>
      </c>
      <c r="D23" s="106">
        <f>'Level 2 2014-15 to 2022-23 cash'!D23/Deflators!$D$2*Deflators!$L$2</f>
        <v>5.5272509981346234</v>
      </c>
      <c r="E23" s="106">
        <f>'Level 2 2014-15 to 2022-23 cash'!E23/Deflators!$E$2*Deflators!$L$2</f>
        <v>5.0272828467995865</v>
      </c>
      <c r="F23" s="106">
        <f>'Level 2 2014-15 to 2022-23 cash'!F23/Deflators!$F$2*Deflators!$L$2</f>
        <v>4.9497631401997371</v>
      </c>
      <c r="G23" s="106">
        <f>'Level 2 2014-15 to 2022-23 cash'!G23/Deflators!$G$2*Deflators!$L$2</f>
        <v>5.1347251920076857</v>
      </c>
      <c r="H23" s="106">
        <f>'Level 2 2014-15 to 2022-23 cash'!H23/Deflators!$H$2*Deflators!$L$2</f>
        <v>5.4460573142952011</v>
      </c>
      <c r="I23" s="106">
        <f>'Level 2 2014-15 to 2022-23 cash'!I23/Deflators!$I$2*Deflators!$L$2</f>
        <v>5.0659994381129714</v>
      </c>
      <c r="J23" s="106">
        <f>'Level 2 2014-15 to 2022-23 cash'!J23/Deflators!$J$2*Deflators!$L$2</f>
        <v>5.0196026549103596</v>
      </c>
      <c r="K23" s="106">
        <f>'Level 2 2014-15 to 2022-23 cash'!K23/Deflators!$J$2*Deflators!$L$2</f>
        <v>5.550424220897499</v>
      </c>
    </row>
    <row r="24" spans="1:11">
      <c r="A24" s="1" t="str">
        <f>'Level 2 2014-15 to 2022-23 cash'!A24</f>
        <v>Social Justice</v>
      </c>
      <c r="B24" s="1" t="str">
        <f>'Level 2 2014-15 to 2022-23 cash'!B24</f>
        <v>Total Social Justice</v>
      </c>
      <c r="C24" s="106">
        <f>'Level 2 2014-15 to 2022-23 cash'!C24/Deflators!$C$2*Deflators!$L$2</f>
        <v>792.19945113435085</v>
      </c>
      <c r="D24" s="106">
        <f>'Level 2 2014-15 to 2022-23 cash'!D24/Deflators!$D$2*Deflators!$L$2</f>
        <v>896.57152818579061</v>
      </c>
      <c r="E24" s="106">
        <f>'Level 2 2014-15 to 2022-23 cash'!E24/Deflators!$E$2*Deflators!$L$2</f>
        <v>919.99276096432413</v>
      </c>
      <c r="F24" s="106">
        <f>'Level 2 2014-15 to 2022-23 cash'!F24/Deflators!$F$2*Deflators!$L$2</f>
        <v>940.08376440243512</v>
      </c>
      <c r="G24" s="106">
        <f>'Level 2 2014-15 to 2022-23 cash'!G24/Deflators!$G$2*Deflators!$L$2</f>
        <v>1413.5376134371825</v>
      </c>
      <c r="H24" s="106">
        <f>'Level 2 2014-15 to 2022-23 cash'!H24/Deflators!$H$2*Deflators!$L$2</f>
        <v>1789.9769681484593</v>
      </c>
      <c r="I24" s="106">
        <f>'Level 2 2014-15 to 2022-23 cash'!I24/Deflators!$I$2*Deflators!$L$2</f>
        <v>5487.0275554224199</v>
      </c>
      <c r="J24" s="106">
        <f>'Level 2 2014-15 to 2022-23 cash'!J24/Deflators!$J$2*Deflators!$L$2</f>
        <v>5200.0770073568819</v>
      </c>
      <c r="K24" s="106">
        <f>'Level 2 2014-15 to 2022-23 cash'!K24/Deflators!$J$2*Deflators!$L$2</f>
        <v>6152.8750074531417</v>
      </c>
    </row>
    <row r="25" spans="1:11" s="18" customFormat="1">
      <c r="A25" s="1" t="str">
        <f>'Level 2 2014-15 to 2022-23 cash'!A25</f>
        <v>Wellbeing Economy, Fair Work And Energy</v>
      </c>
      <c r="B25" s="1" t="str">
        <f>'Level 2 2014-15 to 2022-23 cash'!B25</f>
        <v>Rural Economy Enterprise</v>
      </c>
      <c r="C25" s="106">
        <f>'Level 2 2014-15 to 2022-23 cash'!C25/Deflators!$C$2*Deflators!$L$2</f>
        <v>87.389218747456582</v>
      </c>
      <c r="D25" s="106">
        <f>'Level 2 2014-15 to 2022-23 cash'!D25/Deflators!$D$2*Deflators!$L$2</f>
        <v>86.379364435964348</v>
      </c>
      <c r="E25" s="106">
        <f>'Level 2 2014-15 to 2022-23 cash'!E25/Deflators!$E$2*Deflators!$L$2</f>
        <v>85.966536680272938</v>
      </c>
      <c r="F25" s="106">
        <f>'Level 2 2014-15 to 2022-23 cash'!F25/Deflators!$F$2*Deflators!$L$2</f>
        <v>94.540475977814978</v>
      </c>
      <c r="G25" s="106">
        <f>'Level 2 2014-15 to 2022-23 cash'!G25/Deflators!$G$2*Deflators!$L$2</f>
        <v>111.25035936424487</v>
      </c>
      <c r="H25" s="106">
        <f>'Level 2 2014-15 to 2022-23 cash'!H25/Deflators!$H$2*Deflators!$L$2</f>
        <v>96.016358302030611</v>
      </c>
      <c r="I25" s="106">
        <f>'Level 2 2014-15 to 2022-23 cash'!I25/Deflators!$I$2*Deflators!$L$2</f>
        <v>125.46994042767874</v>
      </c>
      <c r="J25" s="106">
        <f>'Level 2 2014-15 to 2022-23 cash'!J25/Deflators!$J$2*Deflators!$L$2</f>
        <v>123.52070704478967</v>
      </c>
      <c r="K25" s="106">
        <f>'Level 2 2014-15 to 2022-23 cash'!K25/Deflators!$J$2*Deflators!$L$2</f>
        <v>0</v>
      </c>
    </row>
    <row r="26" spans="1:11">
      <c r="A26" s="1" t="str">
        <f>'Level 2 2014-15 to 2022-23 cash'!A26</f>
        <v>Wellbeing Economy, Fair Work And Energy</v>
      </c>
      <c r="B26" s="1" t="str">
        <f>'Level 2 2014-15 to 2022-23 cash'!B26</f>
        <v>Enterprise, Trade and Investment</v>
      </c>
      <c r="C26" s="106">
        <f>'Level 2 2014-15 to 2022-23 cash'!C26/Deflators!$C$2*Deflators!$L$2</f>
        <v>336.35139304576614</v>
      </c>
      <c r="D26" s="106">
        <f>'Level 2 2014-15 to 2022-23 cash'!D26/Deflators!$D$2*Deflators!$L$2</f>
        <v>332.79192637605905</v>
      </c>
      <c r="E26" s="106">
        <f>'Level 2 2014-15 to 2022-23 cash'!E26/Deflators!$E$2*Deflators!$L$2</f>
        <v>296.60968796117555</v>
      </c>
      <c r="F26" s="106">
        <f>'Level 2 2014-15 to 2022-23 cash'!F26/Deflators!$F$2*Deflators!$L$2</f>
        <v>376.67697496919993</v>
      </c>
      <c r="G26" s="106">
        <f>'Level 2 2014-15 to 2022-23 cash'!G26/Deflators!$G$2*Deflators!$L$2</f>
        <v>524.74298044355157</v>
      </c>
      <c r="H26" s="106">
        <f>'Level 2 2014-15 to 2022-23 cash'!H26/Deflators!$H$2*Deflators!$L$2</f>
        <v>482.5680350666791</v>
      </c>
      <c r="I26" s="106">
        <f>'Level 2 2014-15 to 2022-23 cash'!I26/Deflators!$I$2*Deflators!$L$2</f>
        <v>1613.7633422886779</v>
      </c>
      <c r="J26" s="106">
        <f>'Level 2 2014-15 to 2022-23 cash'!J26/Deflators!$J$2*Deflators!$L$2</f>
        <v>996.03630277596028</v>
      </c>
      <c r="K26" s="106">
        <f>'Level 2 2014-15 to 2022-23 cash'!K26/Deflators!$J$2*Deflators!$L$2</f>
        <v>522.88640607426885</v>
      </c>
    </row>
    <row r="27" spans="1:11">
      <c r="A27" s="1" t="str">
        <f>'Level 2 2014-15 to 2022-23 cash'!A27</f>
        <v>Wellbeing Economy, Fair Work And Energy</v>
      </c>
      <c r="B27" s="1" t="str">
        <f>'Level 2 2014-15 to 2022-23 cash'!B27</f>
        <v>Economic &amp; Scientific Advice</v>
      </c>
      <c r="C27" s="106">
        <f>'Level 2 2014-15 to 2022-23 cash'!C27/Deflators!$C$2*Deflators!$L$2</f>
        <v>2.589310185109821</v>
      </c>
      <c r="D27" s="106">
        <f>'Level 2 2014-15 to 2022-23 cash'!D27/Deflators!$D$2*Deflators!$L$2</f>
        <v>2.6993551386238859</v>
      </c>
      <c r="E27" s="106">
        <f>'Level 2 2014-15 to 2022-23 cash'!E27/Deflators!$E$2*Deflators!$L$2</f>
        <v>3.1420517792497411</v>
      </c>
      <c r="F27" s="106">
        <f>'Level 2 2014-15 to 2022-23 cash'!F27/Deflators!$F$2*Deflators!$L$2</f>
        <v>4.4547868261797561</v>
      </c>
      <c r="G27" s="106">
        <f>'Level 2 2014-15 to 2022-23 cash'!G27/Deflators!$G$2*Deflators!$L$2</f>
        <v>9.4211360969241795</v>
      </c>
      <c r="H27" s="106">
        <f>'Level 2 2014-15 to 2022-23 cash'!H27/Deflators!$H$2*Deflators!$L$2</f>
        <v>17.995667647236317</v>
      </c>
      <c r="I27" s="106">
        <f>'Level 2 2014-15 to 2022-23 cash'!I27/Deflators!$I$2*Deflators!$L$2</f>
        <v>14.127985578407692</v>
      </c>
      <c r="J27" s="106">
        <f>'Level 2 2014-15 to 2022-23 cash'!J27/Deflators!$J$2*Deflators!$L$2</f>
        <v>12.223609621878667</v>
      </c>
      <c r="K27" s="106">
        <f>'Level 2 2014-15 to 2022-23 cash'!K27/Deflators!$J$2*Deflators!$L$2</f>
        <v>13.074735032587256</v>
      </c>
    </row>
    <row r="28" spans="1:11" s="18" customFormat="1">
      <c r="A28" s="1" t="str">
        <f>'Level 2 2014-15 to 2022-23 cash'!A28</f>
        <v>Wellbeing Economy, Fair Work And Energy</v>
      </c>
      <c r="B28" s="1" t="str">
        <f>'Level 2 2014-15 to 2022-23 cash'!B28</f>
        <v>Scottish National Investment Bank</v>
      </c>
      <c r="C28" s="106">
        <f>'Level 2 2014-15 to 2022-23 cash'!C28/Deflators!$C$2*Deflators!$L$2</f>
        <v>0</v>
      </c>
      <c r="D28" s="106">
        <f>'Level 2 2014-15 to 2022-23 cash'!D28/Deflators!$D$2*Deflators!$L$2</f>
        <v>0</v>
      </c>
      <c r="E28" s="106">
        <f>'Level 2 2014-15 to 2022-23 cash'!E28/Deflators!$E$2*Deflators!$L$2</f>
        <v>0</v>
      </c>
      <c r="F28" s="106">
        <f>'Level 2 2014-15 to 2022-23 cash'!F28/Deflators!$F$2*Deflators!$L$2</f>
        <v>0</v>
      </c>
      <c r="G28" s="106">
        <f>'Level 2 2014-15 to 2022-23 cash'!G28/Deflators!$G$2*Deflators!$L$2</f>
        <v>0</v>
      </c>
      <c r="H28" s="106">
        <f>'Level 2 2014-15 to 2022-23 cash'!H28/Deflators!$H$2*Deflators!$L$2</f>
        <v>0</v>
      </c>
      <c r="I28" s="106">
        <f>'Level 2 2014-15 to 2022-23 cash'!I28/Deflators!$I$2*Deflators!$L$2</f>
        <v>72.308384267268053</v>
      </c>
      <c r="J28" s="106">
        <f>'Level 2 2014-15 to 2022-23 cash'!J28/Deflators!$J$2*Deflators!$L$2</f>
        <v>174.82478116980246</v>
      </c>
      <c r="K28" s="106">
        <f>'Level 2 2014-15 to 2022-23 cash'!K28/Deflators!$J$2*Deflators!$L$2</f>
        <v>198.5634837817731</v>
      </c>
    </row>
    <row r="29" spans="1:11">
      <c r="A29" s="1" t="str">
        <f>'Level 2 2014-15 to 2022-23 cash'!A29</f>
        <v>Wellbeing Economy, Fair Work And Energy</v>
      </c>
      <c r="B29" s="1" t="str">
        <f>'Level 2 2014-15 to 2022-23 cash'!B29</f>
        <v>Employability and Training</v>
      </c>
      <c r="C29" s="106">
        <f>'Level 2 2014-15 to 2022-23 cash'!C29/Deflators!$C$2*Deflators!$L$2</f>
        <v>27.964549999186097</v>
      </c>
      <c r="D29" s="106">
        <f>'Level 2 2014-15 to 2022-23 cash'!D29/Deflators!$D$2*Deflators!$L$2</f>
        <v>23.13732975963331</v>
      </c>
      <c r="E29" s="106">
        <f>'Level 2 2014-15 to 2022-23 cash'!E29/Deflators!$E$2*Deflators!$L$2</f>
        <v>21.114587956558264</v>
      </c>
      <c r="F29" s="106">
        <f>'Level 2 2014-15 to 2022-23 cash'!F29/Deflators!$F$2*Deflators!$L$2</f>
        <v>43.681659712262679</v>
      </c>
      <c r="G29" s="106">
        <f>'Level 2 2014-15 to 2022-23 cash'!G29/Deflators!$G$2*Deflators!$L$2</f>
        <v>54.744144701100588</v>
      </c>
      <c r="H29" s="106">
        <f>'Level 2 2014-15 to 2022-23 cash'!H29/Deflators!$H$2*Deflators!$L$2</f>
        <v>54.342180592641242</v>
      </c>
      <c r="I29" s="106">
        <f>'Level 2 2014-15 to 2022-23 cash'!I29/Deflators!$I$2*Deflators!$L$2</f>
        <v>97.804553425217819</v>
      </c>
      <c r="J29" s="106">
        <f>'Level 2 2014-15 to 2022-23 cash'!J29/Deflators!$J$2*Deflators!$L$2</f>
        <v>81.21909504314938</v>
      </c>
      <c r="K29" s="106">
        <f>'Level 2 2014-15 to 2022-23 cash'!K29/Deflators!$J$2*Deflators!$L$2</f>
        <v>101.28618750573351</v>
      </c>
    </row>
    <row r="30" spans="1:11">
      <c r="A30" s="1" t="str">
        <f>'Level 2 2014-15 to 2022-23 cash'!A30</f>
        <v>Wellbeing Economy, Fair Work And Energy</v>
      </c>
      <c r="B30" s="1" t="str">
        <f>'Level 2 2014-15 to 2022-23 cash'!B30</f>
        <v>Energy Transitions</v>
      </c>
      <c r="C30" s="106">
        <f>'Level 2 2014-15 to 2022-23 cash'!C30/Deflators!$C$2*Deflators!$L$2</f>
        <v>0</v>
      </c>
      <c r="D30" s="106">
        <f>'Level 2 2014-15 to 2022-23 cash'!D30/Deflators!$D$2*Deflators!$L$2</f>
        <v>0</v>
      </c>
      <c r="E30" s="106">
        <f>'Level 2 2014-15 to 2022-23 cash'!E30/Deflators!$E$2*Deflators!$L$2</f>
        <v>0</v>
      </c>
      <c r="F30" s="106">
        <f>'Level 2 2014-15 to 2022-23 cash'!F30/Deflators!$F$2*Deflators!$L$2</f>
        <v>0</v>
      </c>
      <c r="G30" s="106">
        <f>'Level 2 2014-15 to 2022-23 cash'!G30/Deflators!$G$2*Deflators!$L$2</f>
        <v>0</v>
      </c>
      <c r="H30" s="106">
        <f>'Level 2 2014-15 to 2022-23 cash'!H30/Deflators!$H$2*Deflators!$L$2</f>
        <v>0</v>
      </c>
      <c r="I30" s="106">
        <f>'Level 2 2014-15 to 2022-23 cash'!I30/Deflators!$I$2*Deflators!$L$2</f>
        <v>0</v>
      </c>
      <c r="J30" s="106">
        <f>'Level 2 2014-15 to 2022-23 cash'!J30/Deflators!$J$2*Deflators!$L$2</f>
        <v>0</v>
      </c>
      <c r="K30" s="106">
        <f>'Level 2 2014-15 to 2022-23 cash'!K30/Deflators!$J$2*Deflators!$L$2</f>
        <v>143.29805468670705</v>
      </c>
    </row>
    <row r="31" spans="1:11" s="18" customFormat="1">
      <c r="A31" s="1" t="str">
        <f>'Level 2 2014-15 to 2022-23 cash'!A31</f>
        <v>Wellbeing Economy, Fair Work And Energy</v>
      </c>
      <c r="B31" s="1" t="str">
        <f>'Level 2 2014-15 to 2022-23 cash'!B31</f>
        <v>Planning</v>
      </c>
      <c r="C31" s="106">
        <f>'Level 2 2014-15 to 2022-23 cash'!C31/Deflators!$C$2*Deflators!$L$2</f>
        <v>0</v>
      </c>
      <c r="D31" s="106">
        <f>'Level 2 2014-15 to 2022-23 cash'!D31/Deflators!$D$2*Deflators!$L$2</f>
        <v>0</v>
      </c>
      <c r="E31" s="106">
        <f>'Level 2 2014-15 to 2022-23 cash'!E31/Deflators!$E$2*Deflators!$L$2</f>
        <v>0</v>
      </c>
      <c r="F31" s="106">
        <f>'Level 2 2014-15 to 2022-23 cash'!F31/Deflators!$F$2*Deflators!$L$2</f>
        <v>0</v>
      </c>
      <c r="G31" s="106">
        <f>'Level 2 2014-15 to 2022-23 cash'!G31/Deflators!$G$2*Deflators!$L$2</f>
        <v>0</v>
      </c>
      <c r="H31" s="106">
        <f>'Level 2 2014-15 to 2022-23 cash'!H31/Deflators!$H$2*Deflators!$L$2</f>
        <v>0</v>
      </c>
      <c r="I31" s="106">
        <f>'Level 2 2014-15 to 2022-23 cash'!I31/Deflators!$I$2*Deflators!$L$2</f>
        <v>0</v>
      </c>
      <c r="J31" s="106">
        <f>'Level 2 2014-15 to 2022-23 cash'!J31/Deflators!$J$2*Deflators!$L$2</f>
        <v>0</v>
      </c>
      <c r="K31" s="106">
        <f>'Level 2 2014-15 to 2022-23 cash'!K31/Deflators!$J$2*Deflators!$L$2</f>
        <v>93.077128192077396</v>
      </c>
    </row>
    <row r="32" spans="1:11" s="18" customFormat="1">
      <c r="A32" s="1" t="str">
        <f>'Level 2 2014-15 to 2022-23 cash'!A32</f>
        <v>Wellbeing Economy, Fair Work And Energy</v>
      </c>
      <c r="B32" s="1" t="str">
        <f>'Level 2 2014-15 to 2022-23 cash'!B32</f>
        <v>European Social Fund</v>
      </c>
      <c r="C32" s="106">
        <f>'Level 2 2014-15 to 2022-23 cash'!C32/Deflators!$C$2*Deflators!$L$2</f>
        <v>0</v>
      </c>
      <c r="D32" s="106">
        <f>'Level 2 2014-15 to 2022-23 cash'!D32/Deflators!$D$2*Deflators!$L$2</f>
        <v>0</v>
      </c>
      <c r="E32" s="106">
        <f>'Level 2 2014-15 to 2022-23 cash'!E32/Deflators!$E$2*Deflators!$L$2</f>
        <v>62.966717656164818</v>
      </c>
      <c r="F32" s="106">
        <f>'Level 2 2014-15 to 2022-23 cash'!F32/Deflators!$F$2*Deflators!$L$2</f>
        <v>-0.61872039252496713</v>
      </c>
      <c r="G32" s="106">
        <f>'Level 2 2014-15 to 2022-23 cash'!G32/Deflators!$G$2*Deflators!$L$2</f>
        <v>-5.5746367437421176</v>
      </c>
      <c r="H32" s="106" t="e">
        <f>'Level 2 2014-15 to 2022-23 cash'!H32/Deflators!$H$2*Deflators!$L$2</f>
        <v>#VALUE!</v>
      </c>
      <c r="I32" s="106">
        <f>'Level 2 2014-15 to 2022-23 cash'!I32/Deflators!$I$2*Deflators!$L$2</f>
        <v>43.387725240913021</v>
      </c>
      <c r="J32" s="106">
        <f>'Level 2 2014-15 to 2022-23 cash'!J32/Deflators!$J$2*Deflators!$L$2</f>
        <v>-1.9738865907922589</v>
      </c>
      <c r="K32" s="106">
        <f>'Level 2 2014-15 to 2022-23 cash'!K32/Deflators!$J$2*Deflators!$L$2</f>
        <v>-11.493588491683136</v>
      </c>
    </row>
    <row r="33" spans="1:11">
      <c r="A33" s="1" t="str">
        <f>'Level 2 2014-15 to 2022-23 cash'!A33</f>
        <v>Wellbeing Economy, Fair Work And Energy</v>
      </c>
      <c r="B33" s="1" t="str">
        <f>'Level 2 2014-15 to 2022-23 cash'!B33</f>
        <v>European Regional Development Fund</v>
      </c>
      <c r="C33" s="106">
        <f>'Level 2 2014-15 to 2022-23 cash'!C33/Deflators!$C$2*Deflators!$L$2</f>
        <v>0</v>
      </c>
      <c r="D33" s="106">
        <f>'Level 2 2014-15 to 2022-23 cash'!D33/Deflators!$D$2*Deflators!$L$2</f>
        <v>0</v>
      </c>
      <c r="E33" s="106">
        <f>'Level 2 2014-15 to 2022-23 cash'!E33/Deflators!$E$2*Deflators!$L$2</f>
        <v>-40.720991059076646</v>
      </c>
      <c r="F33" s="106">
        <f>'Level 2 2014-15 to 2022-23 cash'!F33/Deflators!$F$2*Deflators!$L$2</f>
        <v>-5.568483532724704</v>
      </c>
      <c r="G33" s="106">
        <f>'Level 2 2014-15 to 2022-23 cash'!G33/Deflators!$G$2*Deflators!$L$2</f>
        <v>0</v>
      </c>
      <c r="H33" s="106">
        <f>'Level 2 2014-15 to 2022-23 cash'!H33/Deflators!$H$2*Deflators!$L$2</f>
        <v>0</v>
      </c>
      <c r="I33" s="106">
        <f>'Level 2 2014-15 to 2022-23 cash'!I33/Deflators!$I$2*Deflators!$L$2</f>
        <v>-0.80391303140267889</v>
      </c>
      <c r="J33" s="106">
        <f>'Level 2 2014-15 to 2022-23 cash'!J33/Deflators!$J$2*Deflators!$L$2</f>
        <v>-0.50705343616681875</v>
      </c>
      <c r="K33" s="106">
        <f>'Level 2 2014-15 to 2022-23 cash'!K33/Deflators!$J$2*Deflators!$L$2</f>
        <v>0.52403067175276141</v>
      </c>
    </row>
    <row r="34" spans="1:11">
      <c r="A34" s="1" t="str">
        <f>'Level 2 2014-15 to 2022-23 cash'!A34</f>
        <v>Wellbeing Economy, Fair Work And Energy</v>
      </c>
      <c r="B34" s="1" t="str">
        <f>'Level 2 2014-15 to 2022-23 cash'!B34</f>
        <v>ESF Programme Operation</v>
      </c>
      <c r="C34" s="106">
        <f>'Level 2 2014-15 to 2022-23 cash'!C34/Deflators!$C$2*Deflators!$L$2</f>
        <v>5.0491548609641574</v>
      </c>
      <c r="D34" s="106">
        <f>'Level 2 2014-15 to 2022-23 cash'!D34/Deflators!$D$2*Deflators!$L$2</f>
        <v>42.289897171774214</v>
      </c>
      <c r="E34" s="106">
        <f>'Level 2 2014-15 to 2022-23 cash'!E34/Deflators!$E$2*Deflators!$L$2</f>
        <v>-8.9234270530692648</v>
      </c>
      <c r="F34" s="106">
        <f>'Level 2 2014-15 to 2022-23 cash'!F34/Deflators!$F$2*Deflators!$L$2</f>
        <v>0</v>
      </c>
      <c r="G34" s="106">
        <f>'Level 2 2014-15 to 2022-23 cash'!G34/Deflators!$G$2*Deflators!$L$2</f>
        <v>0</v>
      </c>
      <c r="H34" s="106">
        <f>'Level 2 2014-15 to 2022-23 cash'!H34/Deflators!$H$2*Deflators!$L$2</f>
        <v>0</v>
      </c>
      <c r="I34" s="106">
        <f>'Level 2 2014-15 to 2022-23 cash'!I34/Deflators!$I$2*Deflators!$L$2</f>
        <v>0</v>
      </c>
      <c r="J34" s="106">
        <f>'Level 2 2014-15 to 2022-23 cash'!J34/Deflators!$J$2*Deflators!$L$2</f>
        <v>0</v>
      </c>
      <c r="K34" s="106">
        <f>'Level 2 2014-15 to 2022-23 cash'!K34/Deflators!$J$2*Deflators!$L$2</f>
        <v>0</v>
      </c>
    </row>
    <row r="35" spans="1:11">
      <c r="A35" s="1" t="str">
        <f>'Level 2 2014-15 to 2022-23 cash'!A35</f>
        <v>Wellbeing Economy, Fair Work And Energy</v>
      </c>
      <c r="B35" s="1" t="str">
        <f>'Level 2 2014-15 to 2022-23 cash'!B35</f>
        <v>Cities Investments &amp; Stategy</v>
      </c>
      <c r="C35" s="106">
        <f>'Level 2 2014-15 to 2022-23 cash'!C35/Deflators!$C$2*Deflators!$L$2</f>
        <v>0</v>
      </c>
      <c r="D35" s="106">
        <f>'Level 2 2014-15 to 2022-23 cash'!D35/Deflators!$D$2*Deflators!$L$2</f>
        <v>42.546978613547921</v>
      </c>
      <c r="E35" s="106">
        <f>'Level 2 2014-15 to 2022-23 cash'!E35/Deflators!$E$2*Deflators!$L$2</f>
        <v>55.802839599475398</v>
      </c>
      <c r="F35" s="106">
        <f>'Level 2 2014-15 to 2022-23 cash'!F35/Deflators!$F$2*Deflators!$L$2</f>
        <v>54.076162306682129</v>
      </c>
      <c r="G35" s="106">
        <f>'Level 2 2014-15 to 2022-23 cash'!G35/Deflators!$G$2*Deflators!$L$2</f>
        <v>111.142502262029</v>
      </c>
      <c r="H35" s="106">
        <f>'Level 2 2014-15 to 2022-23 cash'!H35/Deflators!$H$2*Deflators!$L$2</f>
        <v>136.03304030706926</v>
      </c>
      <c r="I35" s="106">
        <f>'Level 2 2014-15 to 2022-23 cash'!I35/Deflators!$I$2*Deflators!$L$2</f>
        <v>245.12835313113922</v>
      </c>
      <c r="J35" s="106">
        <f>'Level 2 2014-15 to 2022-23 cash'!J35/Deflators!$J$2*Deflators!$L$2</f>
        <v>388.36218673837692</v>
      </c>
      <c r="K35" s="106">
        <f>'Level 2 2014-15 to 2022-23 cash'!K35/Deflators!$J$2*Deflators!$L$2</f>
        <v>217.7307827583023</v>
      </c>
    </row>
    <row r="36" spans="1:11">
      <c r="A36" s="1" t="str">
        <f>'Level 2 2014-15 to 2022-23 cash'!A36</f>
        <v>Wellbeing Economy, Fair Work And Energy</v>
      </c>
      <c r="B36" s="1" t="str">
        <f>'Level 2 2014-15 to 2022-23 cash'!B36</f>
        <v>Digital Public Services, Committees, Commissions and Other Expenditure</v>
      </c>
      <c r="C36" s="106">
        <f>'Level 2 2014-15 to 2022-23 cash'!C36/Deflators!$C$2*Deflators!$L$2</f>
        <v>117.42521689473054</v>
      </c>
      <c r="D36" s="106">
        <f>'Level 2 2014-15 to 2022-23 cash'!D36/Deflators!$D$2*Deflators!$L$2</f>
        <v>0</v>
      </c>
      <c r="E36" s="106">
        <f>'Level 2 2014-15 to 2022-23 cash'!E36/Deflators!$E$2*Deflators!$L$2</f>
        <v>0</v>
      </c>
      <c r="F36" s="106">
        <f>'Level 2 2014-15 to 2022-23 cash'!F36/Deflators!$F$2*Deflators!$L$2</f>
        <v>0</v>
      </c>
      <c r="G36" s="106">
        <f>'Level 2 2014-15 to 2022-23 cash'!G36/Deflators!$G$2*Deflators!$L$2</f>
        <v>0</v>
      </c>
      <c r="H36" s="106">
        <f>'Level 2 2014-15 to 2022-23 cash'!H36/Deflators!$H$2*Deflators!$L$2</f>
        <v>0</v>
      </c>
      <c r="I36" s="106">
        <f>'Level 2 2014-15 to 2022-23 cash'!I36/Deflators!$I$2*Deflators!$L$2</f>
        <v>0</v>
      </c>
      <c r="J36" s="106">
        <f>'Level 2 2014-15 to 2022-23 cash'!J36/Deflators!$J$2*Deflators!$L$2</f>
        <v>0</v>
      </c>
      <c r="K36" s="106">
        <f>'Level 2 2014-15 to 2022-23 cash'!K36/Deflators!$J$2*Deflators!$L$2</f>
        <v>0</v>
      </c>
    </row>
    <row r="37" spans="1:11">
      <c r="A37" s="1" t="str">
        <f>'Level 2 2014-15 to 2022-23 cash'!A37</f>
        <v>Wellbeing Economy, Fair Work And Energy</v>
      </c>
      <c r="B37" s="1" t="str">
        <f>'Level 2 2014-15 to 2022-23 cash'!B37</f>
        <v>Digital Connectivity</v>
      </c>
      <c r="C37" s="106">
        <f>'Level 2 2014-15 to 2022-23 cash'!C37/Deflators!$C$2*Deflators!$L$2</f>
        <v>0</v>
      </c>
      <c r="D37" s="106">
        <f>'Level 2 2014-15 to 2022-23 cash'!D37/Deflators!$D$2*Deflators!$L$2</f>
        <v>0</v>
      </c>
      <c r="E37" s="106">
        <f>'Level 2 2014-15 to 2022-23 cash'!E37/Deflators!$E$2*Deflators!$L$2</f>
        <v>0</v>
      </c>
      <c r="F37" s="106">
        <f>'Level 2 2014-15 to 2022-23 cash'!F37/Deflators!$F$2*Deflators!$L$2</f>
        <v>0</v>
      </c>
      <c r="G37" s="106">
        <f>'Level 2 2014-15 to 2022-23 cash'!G37/Deflators!$G$2*Deflators!$L$2</f>
        <v>0</v>
      </c>
      <c r="H37" s="106">
        <f>'Level 2 2014-15 to 2022-23 cash'!H37/Deflators!$H$2*Deflators!$L$2</f>
        <v>0</v>
      </c>
      <c r="I37" s="106">
        <f>'Level 2 2014-15 to 2022-23 cash'!I37/Deflators!$I$2*Deflators!$L$2</f>
        <v>0</v>
      </c>
      <c r="J37" s="106">
        <f>'Level 2 2014-15 to 2022-23 cash'!J37/Deflators!$J$2*Deflators!$L$2</f>
        <v>0</v>
      </c>
      <c r="K37" s="106">
        <f>'Level 2 2014-15 to 2022-23 cash'!K37/Deflators!$J$2*Deflators!$L$2</f>
        <v>112.07125936562997</v>
      </c>
    </row>
    <row r="38" spans="1:11">
      <c r="A38" s="1" t="str">
        <f>'Level 2 2014-15 to 2022-23 cash'!A38</f>
        <v>Wellbeing Economy, Fair Work And Energy</v>
      </c>
      <c r="B38" s="1" t="str">
        <f>'Level 2 2014-15 to 2022-23 cash'!B38</f>
        <v>Digital Economy</v>
      </c>
      <c r="C38" s="106">
        <f>'Level 2 2014-15 to 2022-23 cash'!C38/Deflators!$C$2*Deflators!$L$2</f>
        <v>0</v>
      </c>
      <c r="D38" s="106">
        <f>'Level 2 2014-15 to 2022-23 cash'!D38/Deflators!$D$2*Deflators!$L$2</f>
        <v>0</v>
      </c>
      <c r="E38" s="106">
        <f>'Level 2 2014-15 to 2022-23 cash'!E38/Deflators!$E$2*Deflators!$L$2</f>
        <v>0</v>
      </c>
      <c r="F38" s="106">
        <f>'Level 2 2014-15 to 2022-23 cash'!F38/Deflators!$F$2*Deflators!$L$2</f>
        <v>0</v>
      </c>
      <c r="G38" s="106">
        <f>'Level 2 2014-15 to 2022-23 cash'!G38/Deflators!$G$2*Deflators!$L$2</f>
        <v>0</v>
      </c>
      <c r="H38" s="106">
        <f>'Level 2 2014-15 to 2022-23 cash'!H38/Deflators!$H$2*Deflators!$L$2</f>
        <v>0</v>
      </c>
      <c r="I38" s="106">
        <f>'Level 2 2014-15 to 2022-23 cash'!I38/Deflators!$I$2*Deflators!$L$2</f>
        <v>0</v>
      </c>
      <c r="J38" s="106">
        <f>'Level 2 2014-15 to 2022-23 cash'!J38/Deflators!$J$2*Deflators!$L$2</f>
        <v>0</v>
      </c>
      <c r="K38" s="106">
        <f>'Level 2 2014-15 to 2022-23 cash'!K38/Deflators!$J$2*Deflators!$L$2</f>
        <v>9.7641740933284513</v>
      </c>
    </row>
    <row r="39" spans="1:11">
      <c r="A39" s="1" t="str">
        <f>'Level 2 2014-15 to 2022-23 cash'!A39</f>
        <v>Wellbeing Economy, Fair Work And Energy</v>
      </c>
      <c r="B39" s="1" t="str">
        <f>'Level 2 2014-15 to 2022-23 cash'!B39</f>
        <v>Digital Strategy</v>
      </c>
      <c r="C39" s="106">
        <f>'Level 2 2014-15 to 2022-23 cash'!C39/Deflators!$C$2*Deflators!$L$2</f>
        <v>0</v>
      </c>
      <c r="D39" s="106">
        <f>'Level 2 2014-15 to 2022-23 cash'!D39/Deflators!$D$2*Deflators!$L$2</f>
        <v>100.26176229174433</v>
      </c>
      <c r="E39" s="106">
        <f>'Level 2 2014-15 to 2022-23 cash'!E39/Deflators!$E$2*Deflators!$L$2</f>
        <v>102.93361628822153</v>
      </c>
      <c r="F39" s="106">
        <f>'Level 2 2014-15 to 2022-23 cash'!F39/Deflators!$F$2*Deflators!$L$2</f>
        <v>78.57748985067083</v>
      </c>
      <c r="G39" s="106">
        <f>'Level 2 2014-15 to 2022-23 cash'!G39/Deflators!$G$2*Deflators!$L$2</f>
        <v>15.839239617545541</v>
      </c>
      <c r="H39" s="106">
        <f>'Level 2 2014-15 to 2022-23 cash'!H39/Deflators!$H$2*Deflators!$L$2</f>
        <v>39.661504354106356</v>
      </c>
      <c r="I39" s="106">
        <f>'Level 2 2014-15 to 2022-23 cash'!I39/Deflators!$I$2*Deflators!$L$2</f>
        <v>116.06887365123372</v>
      </c>
      <c r="J39" s="106">
        <f>'Level 2 2014-15 to 2022-23 cash'!J39/Deflators!$J$2*Deflators!$L$2</f>
        <v>165.64801942774758</v>
      </c>
      <c r="K39" s="106">
        <f>'Level 2 2014-15 to 2022-23 cash'!K39/Deflators!$J$2*Deflators!$L$2</f>
        <v>46.789261274857793</v>
      </c>
    </row>
    <row r="40" spans="1:11">
      <c r="A40" s="1" t="str">
        <f>'Level 2 2014-15 to 2022-23 cash'!A40</f>
        <v>Wellbeing Economy, Fair Work And Energy</v>
      </c>
      <c r="B40" s="1" t="str">
        <f>'Level 2 2014-15 to 2022-23 cash'!B40</f>
        <v>Ferguson Marine</v>
      </c>
      <c r="C40" s="106">
        <f>'Level 2 2014-15 to 2022-23 cash'!C40/Deflators!$C$2*Deflators!$L$2</f>
        <v>0</v>
      </c>
      <c r="D40" s="106">
        <f>'Level 2 2014-15 to 2022-23 cash'!D40/Deflators!$D$2*Deflators!$L$2</f>
        <v>0</v>
      </c>
      <c r="E40" s="106">
        <f>'Level 2 2014-15 to 2022-23 cash'!E40/Deflators!$E$2*Deflators!$L$2</f>
        <v>0</v>
      </c>
      <c r="F40" s="106">
        <f>'Level 2 2014-15 to 2022-23 cash'!F40/Deflators!$F$2*Deflators!$L$2</f>
        <v>0</v>
      </c>
      <c r="G40" s="106">
        <f>'Level 2 2014-15 to 2022-23 cash'!G40/Deflators!$G$2*Deflators!$L$2</f>
        <v>0</v>
      </c>
      <c r="H40" s="106">
        <f>'Level 2 2014-15 to 2022-23 cash'!H40/Deflators!$H$2*Deflators!$L$2</f>
        <v>19.179593150343969</v>
      </c>
      <c r="I40" s="106">
        <f>'Level 2 2014-15 to 2022-23 cash'!I40/Deflators!$I$2*Deflators!$L$2</f>
        <v>95.135696894988527</v>
      </c>
      <c r="J40" s="106">
        <f>'Level 2 2014-15 to 2022-23 cash'!J40/Deflators!$J$2*Deflators!$L$2</f>
        <v>130.30820583204951</v>
      </c>
      <c r="K40" s="106">
        <f>'Level 2 2014-15 to 2022-23 cash'!K40/Deflators!$J$2*Deflators!$L$2</f>
        <v>146.58711112755697</v>
      </c>
    </row>
    <row r="41" spans="1:11">
      <c r="A41" s="1" t="str">
        <f>'Level 2 2014-15 to 2022-23 cash'!A41</f>
        <v>Wellbeing Economy, Fair Work And Energy</v>
      </c>
      <c r="B41" s="1" t="str">
        <f>'Level 2 2014-15 to 2022-23 cash'!B41</f>
        <v>Young Scots Fund</v>
      </c>
      <c r="C41" s="106">
        <f>'Level 2 2014-15 to 2022-23 cash'!C41/Deflators!$C$2*Deflators!$L$2</f>
        <v>0</v>
      </c>
      <c r="D41" s="106">
        <f>'Level 2 2014-15 to 2022-23 cash'!D41/Deflators!$D$2*Deflators!$L$2</f>
        <v>0</v>
      </c>
      <c r="E41" s="106">
        <f>'Level 2 2014-15 to 2022-23 cash'!E41/Deflators!$E$2*Deflators!$L$2</f>
        <v>0</v>
      </c>
      <c r="F41" s="106">
        <f>'Level 2 2014-15 to 2022-23 cash'!F41/Deflators!$F$2*Deflators!$L$2</f>
        <v>0</v>
      </c>
      <c r="G41" s="106">
        <f>'Level 2 2014-15 to 2022-23 cash'!G41/Deflators!$G$2*Deflators!$L$2</f>
        <v>0</v>
      </c>
      <c r="H41" s="106">
        <f>'Level 2 2014-15 to 2022-23 cash'!H41/Deflators!$H$2*Deflators!$L$2</f>
        <v>0</v>
      </c>
      <c r="I41" s="106">
        <f>'Level 2 2014-15 to 2022-23 cash'!I41/Deflators!$I$2*Deflators!$L$2</f>
        <v>0</v>
      </c>
      <c r="J41" s="106">
        <f>'Level 2 2014-15 to 2022-23 cash'!J41/Deflators!$J$2*Deflators!$L$2</f>
        <v>0</v>
      </c>
      <c r="K41" s="106">
        <f>'Level 2 2014-15 to 2022-23 cash'!K41/Deflators!$J$2*Deflators!$L$2</f>
        <v>0</v>
      </c>
    </row>
    <row r="42" spans="1:11">
      <c r="A42" s="1" t="str">
        <f>'Level 2 2014-15 to 2022-23 cash'!A42</f>
        <v>Wellbeing Economy, Fair Work And Energy</v>
      </c>
      <c r="B42" s="1" t="str">
        <f>'Level 2 2014-15 to 2022-23 cash'!B42</f>
        <v>Tourism</v>
      </c>
      <c r="C42" s="106">
        <f>'Level 2 2014-15 to 2022-23 cash'!C42/Deflators!$C$2*Deflators!$L$2</f>
        <v>70.299771525731728</v>
      </c>
      <c r="D42" s="106">
        <f>'Level 2 2014-15 to 2022-23 cash'!D42/Deflators!$D$2*Deflators!$L$2</f>
        <v>61.056842421254565</v>
      </c>
      <c r="E42" s="106">
        <f>'Level 2 2014-15 to 2022-23 cash'!E42/Deflators!$E$2*Deflators!$L$2</f>
        <v>61.961261086804896</v>
      </c>
      <c r="F42" s="106">
        <f>'Level 2 2014-15 to 2022-23 cash'!F42/Deflators!$F$2*Deflators!$L$2</f>
        <v>62.367015566516692</v>
      </c>
      <c r="G42" s="106">
        <f>'Level 2 2014-15 to 2022-23 cash'!G42/Deflators!$G$2*Deflators!$L$2</f>
        <v>66.168514393112972</v>
      </c>
      <c r="H42" s="106">
        <f>'Level 2 2014-15 to 2022-23 cash'!H42/Deflators!$H$2*Deflators!$L$2</f>
        <v>72.811418441120622</v>
      </c>
      <c r="I42" s="106">
        <f>'Level 2 2014-15 to 2022-23 cash'!I42/Deflators!$I$2*Deflators!$L$2</f>
        <v>154.62413843522339</v>
      </c>
      <c r="J42" s="106">
        <f>'Level 2 2014-15 to 2022-23 cash'!J42/Deflators!$J$2*Deflators!$L$2</f>
        <v>128.81760454760376</v>
      </c>
      <c r="K42" s="106">
        <f>'Level 2 2014-15 to 2022-23 cash'!K42/Deflators!$J$2*Deflators!$L$2</f>
        <v>81.335672060839499</v>
      </c>
    </row>
    <row r="43" spans="1:11" s="18" customFormat="1">
      <c r="A43" s="1" t="str">
        <f>'Level 2 2014-15 to 2022-23 cash'!A43</f>
        <v>Wellbeing Economy, Fair Work And Energy</v>
      </c>
      <c r="B43" s="1" t="str">
        <f>'Level 2 2014-15 to 2022-23 cash'!B43</f>
        <v>Total Wellbeing Economy, Fair Work And Energy</v>
      </c>
      <c r="C43" s="106">
        <f>'Level 2 2014-15 to 2022-23 cash'!C43/Deflators!$C$2*Deflators!$L$2</f>
        <v>647.0686152589451</v>
      </c>
      <c r="D43" s="106">
        <f>'Level 2 2014-15 to 2022-23 cash'!D43/Deflators!$D$2*Deflators!$L$2</f>
        <v>691.1634562086017</v>
      </c>
      <c r="E43" s="106">
        <f>'Level 2 2014-15 to 2022-23 cash'!E43/Deflators!$E$2*Deflators!$L$2</f>
        <v>640.85288089577728</v>
      </c>
      <c r="F43" s="106">
        <f>'Level 2 2014-15 to 2022-23 cash'!F43/Deflators!$F$2*Deflators!$L$2</f>
        <v>708.18736128407727</v>
      </c>
      <c r="G43" s="106">
        <f>'Level 2 2014-15 to 2022-23 cash'!G43/Deflators!$G$2*Deflators!$L$2</f>
        <v>887.73424013476654</v>
      </c>
      <c r="H43" s="106">
        <f>'Level 2 2014-15 to 2022-23 cash'!H43/Deflators!$H$2*Deflators!$L$2</f>
        <v>918.6077978612276</v>
      </c>
      <c r="I43" s="106">
        <f>'Level 2 2014-15 to 2022-23 cash'!I43/Deflators!$I$2*Deflators!$L$2</f>
        <v>2577.0150803093461</v>
      </c>
      <c r="J43" s="106">
        <f>'Level 2 2014-15 to 2022-23 cash'!J43/Deflators!$J$2*Deflators!$L$2</f>
        <v>2198.4795721743994</v>
      </c>
      <c r="K43" s="106">
        <f>'Level 2 2014-15 to 2022-23 cash'!K43/Deflators!$J$2*Deflators!$L$2</f>
        <v>1675.4946981337316</v>
      </c>
    </row>
    <row r="44" spans="1:11">
      <c r="A44" s="1" t="str">
        <f>'Level 2 2014-15 to 2022-23 cash'!A44</f>
        <v>Education &amp; Skills</v>
      </c>
      <c r="B44" s="1" t="str">
        <f>'Level 2 2014-15 to 2022-23 cash'!B44</f>
        <v>Learning</v>
      </c>
      <c r="C44" s="106">
        <f>'Level 2 2014-15 to 2022-23 cash'!C44/Deflators!$C$2*Deflators!$L$2</f>
        <v>203.00191851261025</v>
      </c>
      <c r="D44" s="106">
        <f>'Level 2 2014-15 to 2022-23 cash'!D44/Deflators!$D$2*Deflators!$L$2</f>
        <v>222.37544713425345</v>
      </c>
      <c r="E44" s="106">
        <f>'Level 2 2014-15 to 2022-23 cash'!E44/Deflators!$E$2*Deflators!$L$2</f>
        <v>230.50091852576105</v>
      </c>
      <c r="F44" s="106">
        <f>'Level 2 2014-15 to 2022-23 cash'!F44/Deflators!$F$2*Deflators!$L$2</f>
        <v>263.94611945115099</v>
      </c>
      <c r="G44" s="106">
        <f>'Level 2 2014-15 to 2022-23 cash'!G44/Deflators!$G$2*Deflators!$L$2</f>
        <v>311.8160943836624</v>
      </c>
      <c r="H44" s="106">
        <f>'Level 2 2014-15 to 2022-23 cash'!H44/Deflators!$H$2*Deflators!$L$2</f>
        <v>347.24535006147443</v>
      </c>
      <c r="I44" s="106">
        <f>'Level 2 2014-15 to 2022-23 cash'!I44/Deflators!$I$2*Deflators!$L$2</f>
        <v>429.58709641333456</v>
      </c>
      <c r="J44" s="106">
        <f>'Level 2 2014-15 to 2022-23 cash'!J44/Deflators!$J$2*Deflators!$L$2</f>
        <v>345.07771729603826</v>
      </c>
      <c r="K44" s="106">
        <f>'Level 2 2014-15 to 2022-23 cash'!K44/Deflators!$J$2*Deflators!$L$2</f>
        <v>251.81880818346357</v>
      </c>
    </row>
    <row r="45" spans="1:11">
      <c r="A45" s="1" t="str">
        <f>'Level 2 2014-15 to 2022-23 cash'!A45</f>
        <v>Education &amp; Skills</v>
      </c>
      <c r="B45" s="1" t="str">
        <f>'Level 2 2014-15 to 2022-23 cash'!B45</f>
        <v>Children and Families</v>
      </c>
      <c r="C45" s="106">
        <f>'Level 2 2014-15 to 2022-23 cash'!C45/Deflators!$C$2*Deflators!$L$2</f>
        <v>124.93421643154903</v>
      </c>
      <c r="D45" s="106">
        <f>'Level 2 2014-15 to 2022-23 cash'!D45/Deflators!$D$2*Deflators!$L$2</f>
        <v>115.04394519373228</v>
      </c>
      <c r="E45" s="106">
        <f>'Level 2 2014-15 to 2022-23 cash'!E45/Deflators!$E$2*Deflators!$L$2</f>
        <v>101.29974936301166</v>
      </c>
      <c r="F45" s="106">
        <f>'Level 2 2014-15 to 2022-23 cash'!F45/Deflators!$F$2*Deflators!$L$2</f>
        <v>191.80332168273981</v>
      </c>
      <c r="G45" s="106">
        <f>'Level 2 2014-15 to 2022-23 cash'!G45/Deflators!$G$2*Deflators!$L$2</f>
        <v>161.42209005792392</v>
      </c>
      <c r="H45" s="106">
        <f>'Level 2 2014-15 to 2022-23 cash'!H45/Deflators!$H$2*Deflators!$L$2</f>
        <v>181.49577962640313</v>
      </c>
      <c r="I45" s="106">
        <f>'Level 2 2014-15 to 2022-23 cash'!I45/Deflators!$I$2*Deflators!$L$2</f>
        <v>197.83783222380762</v>
      </c>
      <c r="J45" s="106">
        <f>'Level 2 2014-15 to 2022-23 cash'!J45/Deflators!$J$2*Deflators!$L$2</f>
        <v>189.62327152221573</v>
      </c>
      <c r="K45" s="106">
        <f>'Level 2 2014-15 to 2022-23 cash'!K45/Deflators!$J$2*Deflators!$L$2</f>
        <v>231.56949339225696</v>
      </c>
    </row>
    <row r="46" spans="1:11">
      <c r="A46" s="1" t="str">
        <f>'Level 2 2014-15 to 2022-23 cash'!A46</f>
        <v>Education &amp; Skills</v>
      </c>
      <c r="B46" s="1" t="str">
        <f>'Level 2 2014-15 to 2022-23 cash'!B46</f>
        <v>Education Reform</v>
      </c>
      <c r="C46" s="106">
        <f>'Level 2 2014-15 to 2022-23 cash'!C46/Deflators!$C$2*Deflators!$L$2</f>
        <v>0</v>
      </c>
      <c r="D46" s="106">
        <f>'Level 2 2014-15 to 2022-23 cash'!D46/Deflators!$D$2*Deflators!$L$2</f>
        <v>0</v>
      </c>
      <c r="E46" s="106">
        <f>'Level 2 2014-15 to 2022-23 cash'!E46/Deflators!$E$2*Deflators!$L$2</f>
        <v>0</v>
      </c>
      <c r="F46" s="106">
        <f>'Level 2 2014-15 to 2022-23 cash'!F46/Deflators!$F$2*Deflators!$L$2</f>
        <v>0</v>
      </c>
      <c r="G46" s="106">
        <f>'Level 2 2014-15 to 2022-23 cash'!G46/Deflators!$G$2*Deflators!$L$2</f>
        <v>0</v>
      </c>
      <c r="H46" s="106">
        <f>'Level 2 2014-15 to 2022-23 cash'!H46/Deflators!$H$2*Deflators!$L$2</f>
        <v>0</v>
      </c>
      <c r="I46" s="106">
        <f>'Level 2 2014-15 to 2022-23 cash'!I46/Deflators!$I$2*Deflators!$L$2</f>
        <v>0</v>
      </c>
      <c r="J46" s="106">
        <f>'Level 2 2014-15 to 2022-23 cash'!J46/Deflators!$J$2*Deflators!$L$2</f>
        <v>0</v>
      </c>
      <c r="K46" s="106">
        <f>'Level 2 2014-15 to 2022-23 cash'!K46/Deflators!$J$2*Deflators!$L$2</f>
        <v>119.11794394950189</v>
      </c>
    </row>
    <row r="47" spans="1:11" s="18" customFormat="1">
      <c r="A47" s="1" t="str">
        <f>'Level 2 2014-15 to 2022-23 cash'!A47</f>
        <v>Education &amp; Skills</v>
      </c>
      <c r="B47" s="1" t="str">
        <f>'Level 2 2014-15 to 2022-23 cash'!B47</f>
        <v>Education Scotland</v>
      </c>
      <c r="C47" s="106">
        <f>'Level 2 2014-15 to 2022-23 cash'!C47/Deflators!$C$2*Deflators!$L$2</f>
        <v>0</v>
      </c>
      <c r="D47" s="106">
        <f>'Level 2 2014-15 to 2022-23 cash'!D47/Deflators!$D$2*Deflators!$L$2</f>
        <v>0</v>
      </c>
      <c r="E47" s="106">
        <f>'Level 2 2014-15 to 2022-23 cash'!E47/Deflators!$E$2*Deflators!$L$2</f>
        <v>0</v>
      </c>
      <c r="F47" s="106">
        <f>'Level 2 2014-15 to 2022-23 cash'!F47/Deflators!$F$2*Deflators!$L$2</f>
        <v>0</v>
      </c>
      <c r="G47" s="106">
        <f>'Level 2 2014-15 to 2022-23 cash'!G47/Deflators!$G$2*Deflators!$L$2</f>
        <v>0</v>
      </c>
      <c r="H47" s="106">
        <f>'Level 2 2014-15 to 2022-23 cash'!H47/Deflators!$H$2*Deflators!$L$2</f>
        <v>0</v>
      </c>
      <c r="I47" s="106">
        <f>'Level 2 2014-15 to 2022-23 cash'!I47/Deflators!$I$2*Deflators!$L$2</f>
        <v>0</v>
      </c>
      <c r="J47" s="106">
        <f>'Level 2 2014-15 to 2022-23 cash'!J47/Deflators!$J$2*Deflators!$L$2</f>
        <v>0</v>
      </c>
      <c r="K47" s="106">
        <f>'Level 2 2014-15 to 2022-23 cash'!K47/Deflators!$J$2*Deflators!$L$2</f>
        <v>48.225535405428531</v>
      </c>
    </row>
    <row r="48" spans="1:11">
      <c r="A48" s="1" t="str">
        <f>'Level 2 2014-15 to 2022-23 cash'!A48</f>
        <v>Education &amp; Skills</v>
      </c>
      <c r="B48" s="1" t="str">
        <f>'Level 2 2014-15 to 2022-23 cash'!B48</f>
        <v>Higher Education Student Support3</v>
      </c>
      <c r="C48" s="106">
        <f>'Level 2 2014-15 to 2022-23 cash'!C48/Deflators!$C$2*Deflators!$L$2</f>
        <v>1048.8000904787345</v>
      </c>
      <c r="D48" s="106">
        <f>'Level 2 2014-15 to 2022-23 cash'!D48/Deflators!$D$2*Deflators!$L$2</f>
        <v>1135.1431061517876</v>
      </c>
      <c r="E48" s="106">
        <f>'Level 2 2014-15 to 2022-23 cash'!E48/Deflators!$E$2*Deflators!$L$2</f>
        <v>1139.5593392982962</v>
      </c>
      <c r="F48" s="106">
        <f>'Level 2 2014-15 to 2022-23 cash'!F48/Deflators!$F$2*Deflators!$L$2</f>
        <v>1090.1853316289921</v>
      </c>
      <c r="G48" s="106">
        <f>'Level 2 2014-15 to 2022-23 cash'!G48/Deflators!$G$2*Deflators!$L$2</f>
        <v>1919.3716684214708</v>
      </c>
      <c r="H48" s="106">
        <f>'Level 2 2014-15 to 2022-23 cash'!H48/Deflators!$H$2*Deflators!$L$2</f>
        <v>1353.7004202532898</v>
      </c>
      <c r="I48" s="106">
        <f>'Level 2 2014-15 to 2022-23 cash'!I48/Deflators!$I$2*Deflators!$L$2</f>
        <v>1391.7239103555344</v>
      </c>
      <c r="J48" s="106">
        <f>'Level 2 2014-15 to 2022-23 cash'!J48/Deflators!$J$2*Deflators!$L$2</f>
        <v>340.53165501424803</v>
      </c>
      <c r="K48" s="106">
        <f>'Level 2 2014-15 to 2022-23 cash'!K48/Deflators!$J$2*Deflators!$L$2</f>
        <v>502.84760900432792</v>
      </c>
    </row>
    <row r="49" spans="1:11">
      <c r="A49" s="1" t="str">
        <f>'Level 2 2014-15 to 2022-23 cash'!A49</f>
        <v>Education &amp; Skills</v>
      </c>
      <c r="B49" s="1" t="str">
        <f>'Level 2 2014-15 to 2022-23 cash'!B49</f>
        <v>Scottish Funding Council</v>
      </c>
      <c r="C49" s="106">
        <f>'Level 2 2014-15 to 2022-23 cash'!C49/Deflators!$C$2*Deflators!$L$2</f>
        <v>2217.2263115095425</v>
      </c>
      <c r="D49" s="106">
        <f>'Level 2 2014-15 to 2022-23 cash'!D49/Deflators!$D$2*Deflators!$L$2</f>
        <v>2177.2227303814943</v>
      </c>
      <c r="E49" s="106">
        <f>'Level 2 2014-15 to 2022-23 cash'!E49/Deflators!$E$2*Deflators!$L$2</f>
        <v>2238.1463233951754</v>
      </c>
      <c r="F49" s="106">
        <f>'Level 2 2014-15 to 2022-23 cash'!F49/Deflators!$F$2*Deflators!$L$2</f>
        <v>2035.9613236426567</v>
      </c>
      <c r="G49" s="106">
        <f>'Level 2 2014-15 to 2022-23 cash'!G49/Deflators!$G$2*Deflators!$L$2</f>
        <v>2441.8120815143466</v>
      </c>
      <c r="H49" s="106">
        <f>'Level 2 2014-15 to 2022-23 cash'!H49/Deflators!$H$2*Deflators!$L$2</f>
        <v>2514.6577686006535</v>
      </c>
      <c r="I49" s="106">
        <f>'Level 2 2014-15 to 2022-23 cash'!I49/Deflators!$I$2*Deflators!$L$2</f>
        <v>2307.9725600611041</v>
      </c>
      <c r="J49" s="106">
        <f>'Level 2 2014-15 to 2022-23 cash'!J49/Deflators!$J$2*Deflators!$L$2</f>
        <v>2262.532418408749</v>
      </c>
      <c r="K49" s="106">
        <f>'Level 2 2014-15 to 2022-23 cash'!K49/Deflators!$J$2*Deflators!$L$2</f>
        <v>2245.8517185377073</v>
      </c>
    </row>
    <row r="50" spans="1:11">
      <c r="A50" s="1" t="str">
        <f>'Level 2 2014-15 to 2022-23 cash'!A50</f>
        <v>Education &amp; Skills</v>
      </c>
      <c r="B50" s="1" t="str">
        <f>'Level 2 2014-15 to 2022-23 cash'!B50</f>
        <v>Advanced Learning and Science</v>
      </c>
      <c r="C50" s="106">
        <f>'Level 2 2014-15 to 2022-23 cash'!C50/Deflators!$C$2*Deflators!$L$2</f>
        <v>7.7679305553294729</v>
      </c>
      <c r="D50" s="106">
        <f>'Level 2 2014-15 to 2022-23 cash'!D50/Deflators!$D$2*Deflators!$L$2</f>
        <v>6.1699546025688825</v>
      </c>
      <c r="E50" s="106">
        <f>'Level 2 2014-15 to 2022-23 cash'!E50/Deflators!$E$2*Deflators!$L$2</f>
        <v>5.6556932026495348</v>
      </c>
      <c r="F50" s="106">
        <f>'Level 2 2014-15 to 2022-23 cash'!F50/Deflators!$F$2*Deflators!$L$2</f>
        <v>6.3109480037546648</v>
      </c>
      <c r="G50" s="106">
        <f>'Level 2 2014-15 to 2022-23 cash'!G50/Deflators!$G$2*Deflators!$L$2</f>
        <v>7.0713055216815777</v>
      </c>
      <c r="H50" s="106">
        <f>'Level 2 2014-15 to 2022-23 cash'!H50/Deflators!$H$2*Deflators!$L$2</f>
        <v>12.19443268200882</v>
      </c>
      <c r="I50" s="106">
        <f>'Level 2 2014-15 to 2022-23 cash'!I50/Deflators!$I$2*Deflators!$L$2</f>
        <v>17.119080991336098</v>
      </c>
      <c r="J50" s="106">
        <f>'Level 2 2014-15 to 2022-23 cash'!J50/Deflators!$J$2*Deflators!$L$2</f>
        <v>18.922826784091615</v>
      </c>
      <c r="K50" s="106">
        <f>'Level 2 2014-15 to 2022-23 cash'!K50/Deflators!$J$2*Deflators!$L$2</f>
        <v>0</v>
      </c>
    </row>
    <row r="51" spans="1:11" s="18" customFormat="1">
      <c r="A51" s="1" t="str">
        <f>'Level 2 2014-15 to 2022-23 cash'!A51</f>
        <v>Education &amp; Skills</v>
      </c>
      <c r="B51" s="1" t="str">
        <f>'Level 2 2014-15 to 2022-23 cash'!B51</f>
        <v>Early Learning &amp; Childcare Programme</v>
      </c>
      <c r="C51" s="106">
        <f>'Level 2 2014-15 to 2022-23 cash'!C51/Deflators!$C$2*Deflators!$L$2</f>
        <v>0</v>
      </c>
      <c r="D51" s="106">
        <f>'Level 2 2014-15 to 2022-23 cash'!D51/Deflators!$D$2*Deflators!$L$2</f>
        <v>0</v>
      </c>
      <c r="E51" s="106">
        <f>'Level 2 2014-15 to 2022-23 cash'!E51/Deflators!$E$2*Deflators!$L$2</f>
        <v>0</v>
      </c>
      <c r="F51" s="106">
        <f>'Level 2 2014-15 to 2022-23 cash'!F51/Deflators!$F$2*Deflators!$L$2</f>
        <v>0</v>
      </c>
      <c r="G51" s="106">
        <f>'Level 2 2014-15 to 2022-23 cash'!G51/Deflators!$G$2*Deflators!$L$2</f>
        <v>9.3484234437449345</v>
      </c>
      <c r="H51" s="106">
        <f>'Level 2 2014-15 to 2022-23 cash'!H51/Deflators!$H$2*Deflators!$L$2</f>
        <v>7.4587306695782098</v>
      </c>
      <c r="I51" s="106">
        <f>'Level 2 2014-15 to 2022-23 cash'!I51/Deflators!$I$2*Deflators!$L$2</f>
        <v>31.262785539631555</v>
      </c>
      <c r="J51" s="106">
        <f>'Level 2 2014-15 to 2022-23 cash'!J51/Deflators!$J$2*Deflators!$L$2</f>
        <v>15.568125032309357</v>
      </c>
      <c r="K51" s="106">
        <f>'Level 2 2014-15 to 2022-23 cash'!K51/Deflators!$J$2*Deflators!$L$2</f>
        <v>0</v>
      </c>
    </row>
    <row r="52" spans="1:11">
      <c r="A52" s="1" t="str">
        <f>'Level 2 2014-15 to 2022-23 cash'!A52</f>
        <v>Education &amp; Skills</v>
      </c>
      <c r="B52" s="1" t="str">
        <f>'Level 2 2014-15 to 2022-23 cash'!B52</f>
        <v>Skills &amp; Training</v>
      </c>
      <c r="C52" s="106">
        <f>'Level 2 2014-15 to 2022-23 cash'!C52/Deflators!$C$2*Deflators!$L$2</f>
        <v>306.31539489849223</v>
      </c>
      <c r="D52" s="106">
        <f>'Level 2 2014-15 to 2022-23 cash'!D52/Deflators!$D$2*Deflators!$L$2</f>
        <v>328.03591970324555</v>
      </c>
      <c r="E52" s="106">
        <f>'Level 2 2014-15 to 2022-23 cash'!E52/Deflators!$E$2*Deflators!$L$2</f>
        <v>286.68080433874638</v>
      </c>
      <c r="F52" s="106">
        <f>'Level 2 2014-15 to 2022-23 cash'!F52/Deflators!$F$2*Deflators!$L$2</f>
        <v>296.86204433347922</v>
      </c>
      <c r="G52" s="106">
        <f>'Level 2 2014-15 to 2022-23 cash'!G52/Deflators!$G$2*Deflators!$L$2</f>
        <v>304.18126579984164</v>
      </c>
      <c r="H52" s="106">
        <f>'Level 2 2014-15 to 2022-23 cash'!H52/Deflators!$H$2*Deflators!$L$2</f>
        <v>310.18848181420498</v>
      </c>
      <c r="I52" s="106">
        <f>'Level 2 2014-15 to 2022-23 cash'!I52/Deflators!$I$2*Deflators!$L$2</f>
        <v>304.55167322469617</v>
      </c>
      <c r="J52" s="106">
        <f>'Level 2 2014-15 to 2022-23 cash'!J52/Deflators!$J$2*Deflators!$L$2</f>
        <v>297.83730296271955</v>
      </c>
      <c r="K52" s="106">
        <f>'Level 2 2014-15 to 2022-23 cash'!K52/Deflators!$J$2*Deflators!$L$2</f>
        <v>0</v>
      </c>
    </row>
    <row r="53" spans="1:11">
      <c r="A53" s="1" t="str">
        <f>'Level 2 2014-15 to 2022-23 cash'!A53</f>
        <v>Education &amp; Skills</v>
      </c>
      <c r="B53" s="1" t="str">
        <f>'Level 2 2014-15 to 2022-23 cash'!B53</f>
        <v>Lifelong Learning</v>
      </c>
      <c r="C53" s="106">
        <f>'Level 2 2014-15 to 2022-23 cash'!C53/Deflators!$C$2*Deflators!$L$2</f>
        <v>0</v>
      </c>
      <c r="D53" s="106">
        <f>'Level 2 2014-15 to 2022-23 cash'!D53/Deflators!$D$2*Deflators!$L$2</f>
        <v>0</v>
      </c>
      <c r="E53" s="106">
        <f>'Level 2 2014-15 to 2022-23 cash'!E53/Deflators!$E$2*Deflators!$L$2</f>
        <v>0</v>
      </c>
      <c r="F53" s="106">
        <f>'Level 2 2014-15 to 2022-23 cash'!F53/Deflators!$F$2*Deflators!$L$2</f>
        <v>0</v>
      </c>
      <c r="G53" s="106">
        <f>'Level 2 2014-15 to 2022-23 cash'!G53/Deflators!$G$2*Deflators!$L$2</f>
        <v>0</v>
      </c>
      <c r="H53" s="106">
        <f>'Level 2 2014-15 to 2022-23 cash'!H53/Deflators!$H$2*Deflators!$L$2</f>
        <v>0</v>
      </c>
      <c r="I53" s="106">
        <f>'Level 2 2014-15 to 2022-23 cash'!I53/Deflators!$I$2*Deflators!$L$2</f>
        <v>0</v>
      </c>
      <c r="J53" s="106">
        <f>'Level 2 2014-15 to 2022-23 cash'!J53/Deflators!$J$2*Deflators!$L$2</f>
        <v>0</v>
      </c>
      <c r="K53" s="106">
        <f>'Level 2 2014-15 to 2022-23 cash'!K53/Deflators!$J$2*Deflators!$L$2</f>
        <v>312.76142485846884</v>
      </c>
    </row>
    <row r="54" spans="1:11">
      <c r="A54" s="1" t="str">
        <f>'Level 2 2014-15 to 2022-23 cash'!A54</f>
        <v>Education &amp; Skills</v>
      </c>
      <c r="B54" s="1" t="str">
        <f>'Level 2 2014-15 to 2022-23 cash'!B54</f>
        <v>Total Education &amp; Skills</v>
      </c>
      <c r="C54" s="106">
        <f>'Level 2 2014-15 to 2022-23 cash'!C54/Deflators!$C$2*Deflators!$L$2</f>
        <v>3908.0458623862573</v>
      </c>
      <c r="D54" s="106">
        <f>'Level 2 2014-15 to 2022-23 cash'!D54/Deflators!$D$2*Deflators!$L$2</f>
        <v>3983.9911031670817</v>
      </c>
      <c r="E54" s="106">
        <f>'Level 2 2014-15 to 2022-23 cash'!E54/Deflators!$E$2*Deflators!$L$2</f>
        <v>4001.8428281236406</v>
      </c>
      <c r="F54" s="106">
        <f>'Level 2 2014-15 to 2022-23 cash'!F54/Deflators!$F$2*Deflators!$L$2</f>
        <v>3885.0690887427736</v>
      </c>
      <c r="G54" s="106">
        <f>'Level 2 2014-15 to 2022-23 cash'!G54/Deflators!$G$2*Deflators!$L$2</f>
        <v>5155.0229291426713</v>
      </c>
      <c r="H54" s="106">
        <f>'Level 2 2014-15 to 2022-23 cash'!H54/Deflators!$H$2*Deflators!$L$2</f>
        <v>4726.9409637076133</v>
      </c>
      <c r="I54" s="106">
        <f>'Level 2 2014-15 to 2022-23 cash'!I54/Deflators!$I$2*Deflators!$L$2</f>
        <v>4680.0549388094441</v>
      </c>
      <c r="J54" s="106">
        <f>'Level 2 2014-15 to 2022-23 cash'!J54/Deflators!$J$2*Deflators!$L$2</f>
        <v>3470.0933170203716</v>
      </c>
      <c r="K54" s="106">
        <f>'Level 2 2014-15 to 2022-23 cash'!K54/Deflators!$J$2*Deflators!$L$2</f>
        <v>3712.1925333311551</v>
      </c>
    </row>
    <row r="55" spans="1:11">
      <c r="A55" s="1" t="str">
        <f>'Level 2 2014-15 to 2022-23 cash'!A55</f>
        <v>Justice</v>
      </c>
      <c r="B55" s="1" t="str">
        <f>'Level 2 2014-15 to 2022-23 cash'!B55</f>
        <v>Community Justice Services</v>
      </c>
      <c r="C55" s="106">
        <f>'Level 2 2014-15 to 2022-23 cash'!C55/Deflators!$C$2*Deflators!$L$2</f>
        <v>36.63873911930402</v>
      </c>
      <c r="D55" s="106">
        <f>'Level 2 2014-15 to 2022-23 cash'!D55/Deflators!$D$2*Deflators!$L$2</f>
        <v>41.904275009113661</v>
      </c>
      <c r="E55" s="106">
        <f>'Level 2 2014-15 to 2022-23 cash'!E55/Deflators!$E$2*Deflators!$L$2</f>
        <v>31.42051779249741</v>
      </c>
      <c r="F55" s="106">
        <f>'Level 2 2014-15 to 2022-23 cash'!F55/Deflators!$F$2*Deflators!$L$2</f>
        <v>32.297204489803285</v>
      </c>
      <c r="G55" s="106">
        <f>'Level 2 2014-15 to 2022-23 cash'!G55/Deflators!$G$2*Deflators!$L$2</f>
        <v>35.629200057830062</v>
      </c>
      <c r="H55" s="106">
        <f>'Level 2 2014-15 to 2022-23 cash'!H55/Deflators!$H$2*Deflators!$L$2</f>
        <v>38.122401200066406</v>
      </c>
      <c r="I55" s="106">
        <f>'Level 2 2014-15 to 2022-23 cash'!I55/Deflators!$I$2*Deflators!$L$2</f>
        <v>43.000364911536025</v>
      </c>
      <c r="J55" s="106">
        <f>'Level 2 2014-15 to 2022-23 cash'!J55/Deflators!$J$2*Deflators!$L$2</f>
        <v>56.0724136932512</v>
      </c>
      <c r="K55" s="106">
        <f>'Level 2 2014-15 to 2022-23 cash'!K55/Deflators!$J$2*Deflators!$L$2</f>
        <v>68.000619415934466</v>
      </c>
    </row>
    <row r="56" spans="1:11">
      <c r="A56" s="1" t="str">
        <f>'Level 2 2014-15 to 2022-23 cash'!A56</f>
        <v>Justice</v>
      </c>
      <c r="B56" s="1" t="str">
        <f>'Level 2 2014-15 to 2022-23 cash'!B56</f>
        <v>Judiciary</v>
      </c>
      <c r="C56" s="106">
        <f>'Level 2 2014-15 to 2022-23 cash'!C56/Deflators!$C$2*Deflators!$L$2</f>
        <v>69.005116433176809</v>
      </c>
      <c r="D56" s="106">
        <f>'Level 2 2014-15 to 2022-23 cash'!D56/Deflators!$D$2*Deflators!$L$2</f>
        <v>52.573154842722346</v>
      </c>
      <c r="E56" s="106">
        <f>'Level 2 2014-15 to 2022-23 cash'!E56/Deflators!$E$2*Deflators!$L$2</f>
        <v>39.08712413386678</v>
      </c>
      <c r="F56" s="106">
        <f>'Level 2 2014-15 to 2022-23 cash'!F56/Deflators!$F$2*Deflators!$L$2</f>
        <v>40.711801828142839</v>
      </c>
      <c r="G56" s="106">
        <f>'Level 2 2014-15 to 2022-23 cash'!G56/Deflators!$G$2*Deflators!$L$2</f>
        <v>41.567400067468405</v>
      </c>
      <c r="H56" s="106">
        <f>'Level 2 2014-15 to 2022-23 cash'!H56/Deflators!$H$2*Deflators!$L$2</f>
        <v>42.976495762807779</v>
      </c>
      <c r="I56" s="106">
        <f>'Level 2 2014-15 to 2022-23 cash'!I56/Deflators!$I$2*Deflators!$L$2</f>
        <v>40.224843942782648</v>
      </c>
      <c r="J56" s="106">
        <f>'Level 2 2014-15 to 2022-23 cash'!J56/Deflators!$J$2*Deflators!$L$2</f>
        <v>46.586666263532209</v>
      </c>
      <c r="K56" s="106">
        <f>'Level 2 2014-15 to 2022-23 cash'!K56/Deflators!$J$2*Deflators!$L$2</f>
        <v>42.010735365267813</v>
      </c>
    </row>
    <row r="57" spans="1:11">
      <c r="A57" s="1" t="str">
        <f>'Level 2 2014-15 to 2022-23 cash'!A57</f>
        <v>Justice</v>
      </c>
      <c r="B57" s="1" t="str">
        <f>'Level 2 2014-15 to 2022-23 cash'!B57</f>
        <v>Criminal Injuries Compensation</v>
      </c>
      <c r="C57" s="106">
        <f>'Level 2 2014-15 to 2022-23 cash'!C57/Deflators!$C$2*Deflators!$L$2</f>
        <v>22.656464119710964</v>
      </c>
      <c r="D57" s="106">
        <f>'Level 2 2014-15 to 2022-23 cash'!D57/Deflators!$D$2*Deflators!$L$2</f>
        <v>22.49462615519905</v>
      </c>
      <c r="E57" s="106">
        <f>'Level 2 2014-15 to 2022-23 cash'!E57/Deflators!$E$2*Deflators!$L$2</f>
        <v>21.868680383578198</v>
      </c>
      <c r="F57" s="106">
        <f>'Level 2 2014-15 to 2022-23 cash'!F57/Deflators!$F$2*Deflators!$L$2</f>
        <v>16.829194676679105</v>
      </c>
      <c r="G57" s="106">
        <f>'Level 2 2014-15 to 2022-23 cash'!G57/Deflators!$G$2*Deflators!$L$2</f>
        <v>20.606765910998043</v>
      </c>
      <c r="H57" s="106">
        <f>'Level 2 2014-15 to 2022-23 cash'!H57/Deflators!$H$2*Deflators!$L$2</f>
        <v>17.995667647236317</v>
      </c>
      <c r="I57" s="106">
        <f>'Level 2 2014-15 to 2022-23 cash'!I57/Deflators!$I$2*Deflators!$L$2</f>
        <v>23.887220311580997</v>
      </c>
      <c r="J57" s="106">
        <f>'Level 2 2014-15 to 2022-23 cash'!J57/Deflators!$J$2*Deflators!$L$2</f>
        <v>17.779692921304811</v>
      </c>
      <c r="K57" s="106">
        <f>'Level 2 2014-15 to 2022-23 cash'!K57/Deflators!$J$2*Deflators!$L$2</f>
        <v>21.887052117397193</v>
      </c>
    </row>
    <row r="58" spans="1:11">
      <c r="A58" s="1" t="str">
        <f>'Level 2 2014-15 to 2022-23 cash'!A58</f>
        <v>Justice</v>
      </c>
      <c r="B58" s="1" t="str">
        <f>'Level 2 2014-15 to 2022-23 cash'!B58</f>
        <v>Legal Aid</v>
      </c>
      <c r="C58" s="106">
        <f>'Level 2 2014-15 to 2022-23 cash'!C58/Deflators!$C$2*Deflators!$L$2</f>
        <v>201.31886689228884</v>
      </c>
      <c r="D58" s="106">
        <f>'Level 2 2014-15 to 2022-23 cash'!D58/Deflators!$D$2*Deflators!$L$2</f>
        <v>187.28383033214294</v>
      </c>
      <c r="E58" s="106">
        <f>'Level 2 2014-15 to 2022-23 cash'!E58/Deflators!$E$2*Deflators!$L$2</f>
        <v>184.37559840637482</v>
      </c>
      <c r="F58" s="106">
        <f>'Level 2 2014-15 to 2022-23 cash'!F58/Deflators!$F$2*Deflators!$L$2</f>
        <v>174.35540661353576</v>
      </c>
      <c r="G58" s="106">
        <f>'Level 2 2014-15 to 2022-23 cash'!G58/Deflators!$G$2*Deflators!$L$2</f>
        <v>164.28333296052725</v>
      </c>
      <c r="H58" s="106">
        <f>'Level 2 2014-15 to 2022-23 cash'!H58/Deflators!$H$2*Deflators!$L$2</f>
        <v>187.77058479287368</v>
      </c>
      <c r="I58" s="106">
        <f>'Level 2 2014-15 to 2022-23 cash'!I58/Deflators!$I$2*Deflators!$L$2</f>
        <v>150.46197976565671</v>
      </c>
      <c r="J58" s="106">
        <f>'Level 2 2014-15 to 2022-23 cash'!J58/Deflators!$J$2*Deflators!$L$2</f>
        <v>151.23547823098809</v>
      </c>
      <c r="K58" s="106">
        <f>'Level 2 2014-15 to 2022-23 cash'!K58/Deflators!$J$2*Deflators!$L$2</f>
        <v>178.67635001639994</v>
      </c>
    </row>
    <row r="59" spans="1:11" s="18" customFormat="1">
      <c r="A59" s="1" t="str">
        <f>'Level 2 2014-15 to 2022-23 cash'!A59</f>
        <v>Justice</v>
      </c>
      <c r="B59" s="1" t="str">
        <f>'Level 2 2014-15 to 2022-23 cash'!B59</f>
        <v>Scottish Police Authority (SPA)</v>
      </c>
      <c r="C59" s="106">
        <f>'Level 2 2014-15 to 2022-23 cash'!C59/Deflators!$C$2*Deflators!$L$2</f>
        <v>1492.8667872250692</v>
      </c>
      <c r="D59" s="106">
        <f>'Level 2 2014-15 to 2022-23 cash'!D59/Deflators!$D$2*Deflators!$L$2</f>
        <v>1500.4558349122199</v>
      </c>
      <c r="E59" s="106">
        <f>'Level 2 2014-15 to 2022-23 cash'!E59/Deflators!$E$2*Deflators!$L$2</f>
        <v>1435.5406169036219</v>
      </c>
      <c r="F59" s="106">
        <f>'Level 2 2014-15 to 2022-23 cash'!F59/Deflators!$F$2*Deflators!$L$2</f>
        <v>1487.7750558655359</v>
      </c>
      <c r="G59" s="106">
        <f>'Level 2 2014-15 to 2022-23 cash'!G59/Deflators!$G$2*Deflators!$L$2</f>
        <v>1538.5997412728245</v>
      </c>
      <c r="H59" s="106">
        <f>'Level 2 2014-15 to 2022-23 cash'!H59/Deflators!$H$2*Deflators!$L$2</f>
        <v>1555.5597185331446</v>
      </c>
      <c r="I59" s="106">
        <f>'Level 2 2014-15 to 2022-23 cash'!I59/Deflators!$I$2*Deflators!$L$2</f>
        <v>1422.5723887602674</v>
      </c>
      <c r="J59" s="106">
        <f>'Level 2 2014-15 to 2022-23 cash'!J59/Deflators!$J$2*Deflators!$L$2</f>
        <v>1598.3965440751435</v>
      </c>
      <c r="K59" s="106">
        <f>'Level 2 2014-15 to 2022-23 cash'!K59/Deflators!$J$2*Deflators!$L$2</f>
        <v>1703.800277118321</v>
      </c>
    </row>
    <row r="60" spans="1:11">
      <c r="A60" s="1" t="str">
        <f>'Level 2 2014-15 to 2022-23 cash'!A60</f>
        <v>Justice</v>
      </c>
      <c r="B60" s="1" t="str">
        <f>'Level 2 2014-15 to 2022-23 cash'!B60</f>
        <v>Scottish Fire and Rescue Service</v>
      </c>
      <c r="C60" s="106">
        <f>'Level 2 2014-15 to 2022-23 cash'!C60/Deflators!$C$2*Deflators!$L$2</f>
        <v>399.0126995254239</v>
      </c>
      <c r="D60" s="106">
        <f>'Level 2 2014-15 to 2022-23 cash'!D60/Deflators!$D$2*Deflators!$L$2</f>
        <v>395.64833888972959</v>
      </c>
      <c r="E60" s="106">
        <f>'Level 2 2014-15 to 2022-23 cash'!E60/Deflators!$E$2*Deflators!$L$2</f>
        <v>405.19899745204663</v>
      </c>
      <c r="F60" s="106">
        <f>'Level 2 2014-15 to 2022-23 cash'!F60/Deflators!$F$2*Deflators!$L$2</f>
        <v>398.70342094308882</v>
      </c>
      <c r="G60" s="106">
        <f>'Level 2 2014-15 to 2022-23 cash'!G60/Deflators!$G$2*Deflators!$L$2</f>
        <v>392.8640413723549</v>
      </c>
      <c r="H60" s="106">
        <f>'Level 2 2014-15 to 2022-23 cash'!H60/Deflators!$H$2*Deflators!$L$2</f>
        <v>402.41627850629101</v>
      </c>
      <c r="I60" s="106">
        <f>'Level 2 2014-15 to 2022-23 cash'!I60/Deflators!$I$2*Deflators!$L$2</f>
        <v>376.56588819835042</v>
      </c>
      <c r="J60" s="106">
        <f>'Level 2 2014-15 to 2022-23 cash'!J60/Deflators!$J$2*Deflators!$L$2</f>
        <v>390.00105588027321</v>
      </c>
      <c r="K60" s="106">
        <f>'Level 2 2014-15 to 2022-23 cash'!K60/Deflators!$J$2*Deflators!$L$2</f>
        <v>431.31459277081166</v>
      </c>
    </row>
    <row r="61" spans="1:11">
      <c r="A61" s="1" t="str">
        <f>'Level 2 2014-15 to 2022-23 cash'!A61</f>
        <v>Justice</v>
      </c>
      <c r="B61" s="1" t="str">
        <f>'Level 2 2014-15 to 2022-23 cash'!B61</f>
        <v>Miscellaneous</v>
      </c>
      <c r="C61" s="106">
        <f>'Level 2 2014-15 to 2022-23 cash'!C61/Deflators!$C$2*Deflators!$L$2</f>
        <v>37.156601156325976</v>
      </c>
      <c r="D61" s="106">
        <f>'Level 2 2014-15 to 2022-23 cash'!D61/Deflators!$D$2*Deflators!$L$2</f>
        <v>37.790971940734401</v>
      </c>
      <c r="E61" s="106">
        <f>'Level 2 2014-15 to 2022-23 cash'!E61/Deflators!$E$2*Deflators!$L$2</f>
        <v>46.628048404066163</v>
      </c>
      <c r="F61" s="106">
        <f>'Level 2 2014-15 to 2022-23 cash'!F61/Deflators!$F$2*Deflators!$L$2</f>
        <v>32.297204489803285</v>
      </c>
      <c r="G61" s="106">
        <f>'Level 2 2014-15 to 2022-23 cash'!G61/Deflators!$G$2*Deflators!$L$2</f>
        <v>37.44701638731118</v>
      </c>
      <c r="H61" s="106">
        <f>'Level 2 2014-15 to 2022-23 cash'!H61/Deflators!$H$2*Deflators!$L$2</f>
        <v>51.619151935493647</v>
      </c>
      <c r="I61" s="106">
        <f>'Level 2 2014-15 to 2022-23 cash'!I61/Deflators!$I$2*Deflators!$L$2</f>
        <v>51.406645450798408</v>
      </c>
      <c r="J61" s="106">
        <f>'Level 2 2014-15 to 2022-23 cash'!J61/Deflators!$J$2*Deflators!$L$2</f>
        <v>53.508851119773873</v>
      </c>
      <c r="K61" s="106">
        <f>'Level 2 2014-15 to 2022-23 cash'!K61/Deflators!$J$2*Deflators!$L$2</f>
        <v>56.887321001376435</v>
      </c>
    </row>
    <row r="62" spans="1:11">
      <c r="A62" s="1" t="str">
        <f>'Level 2 2014-15 to 2022-23 cash'!A62</f>
        <v>Justice</v>
      </c>
      <c r="B62" s="1" t="str">
        <f>'Level 2 2014-15 to 2022-23 cash'!B62</f>
        <v>Police Central Government</v>
      </c>
      <c r="C62" s="106">
        <f>'Level 2 2014-15 to 2022-23 cash'!C62/Deflators!$C$2*Deflators!$L$2</f>
        <v>30.424394675040439</v>
      </c>
      <c r="D62" s="106">
        <f>'Level 2 2014-15 to 2022-23 cash'!D62/Deflators!$D$2*Deflators!$L$2</f>
        <v>33.292046709694588</v>
      </c>
      <c r="E62" s="106">
        <f>'Level 2 2014-15 to 2022-23 cash'!E62/Deflators!$E$2*Deflators!$L$2</f>
        <v>33.557113002387233</v>
      </c>
      <c r="F62" s="106">
        <f>'Level 2 2014-15 to 2022-23 cash'!F62/Deflators!$F$2*Deflators!$L$2</f>
        <v>67.935499099241383</v>
      </c>
      <c r="G62" s="106">
        <f>'Level 2 2014-15 to 2022-23 cash'!G62/Deflators!$G$2*Deflators!$L$2</f>
        <v>73.699121507376773</v>
      </c>
      <c r="H62" s="106">
        <f>'Level 2 2014-15 to 2022-23 cash'!H62/Deflators!$H$2*Deflators!$L$2</f>
        <v>74.824091796403636</v>
      </c>
      <c r="I62" s="106">
        <f>'Level 2 2014-15 to 2022-23 cash'!I62/Deflators!$I$2*Deflators!$L$2</f>
        <v>84.61970604007584</v>
      </c>
      <c r="J62" s="106">
        <f>'Level 2 2014-15 to 2022-23 cash'!J62/Deflators!$J$2*Deflators!$L$2</f>
        <v>81.265556077869562</v>
      </c>
      <c r="K62" s="106">
        <f>'Level 2 2014-15 to 2022-23 cash'!K62/Deflators!$J$2*Deflators!$L$2</f>
        <v>86.81026462945313</v>
      </c>
    </row>
    <row r="63" spans="1:11">
      <c r="A63" s="1" t="str">
        <f>'Level 2 2014-15 to 2022-23 cash'!A63</f>
        <v>Justice</v>
      </c>
      <c r="B63" s="1" t="str">
        <f>'Level 2 2014-15 to 2022-23 cash'!B63</f>
        <v>Safer and Stronger Communities</v>
      </c>
      <c r="C63" s="106">
        <f>'Level 2 2014-15 to 2022-23 cash'!C63/Deflators!$C$2*Deflators!$L$2</f>
        <v>4.9196893517086657</v>
      </c>
      <c r="D63" s="106">
        <f>'Level 2 2014-15 to 2022-23 cash'!D63/Deflators!$D$2*Deflators!$L$2</f>
        <v>7.9695246949848064</v>
      </c>
      <c r="E63" s="106">
        <f>'Level 2 2014-15 to 2022-23 cash'!E63/Deflators!$E$2*Deflators!$L$2</f>
        <v>4.775918704459607</v>
      </c>
      <c r="F63" s="106">
        <f>'Level 2 2014-15 to 2022-23 cash'!F63/Deflators!$F$2*Deflators!$L$2</f>
        <v>5.4447394542197118</v>
      </c>
      <c r="G63" s="106">
        <f>'Level 2 2014-15 to 2022-23 cash'!G63/Deflators!$G$2*Deflators!$L$2</f>
        <v>5.9636494382510801</v>
      </c>
      <c r="H63" s="106">
        <f>'Level 2 2014-15 to 2022-23 cash'!H63/Deflators!$H$2*Deflators!$L$2</f>
        <v>11.957647581387288</v>
      </c>
      <c r="I63" s="106">
        <f>'Level 2 2014-15 to 2022-23 cash'!I63/Deflators!$I$2*Deflators!$L$2</f>
        <v>12.392162189373417</v>
      </c>
      <c r="J63" s="106">
        <f>'Level 2 2014-15 to 2022-23 cash'!J63/Deflators!$J$2*Deflators!$L$2</f>
        <v>12.70010403399079</v>
      </c>
      <c r="K63" s="106">
        <f>'Level 2 2014-15 to 2022-23 cash'!K63/Deflators!$J$2*Deflators!$L$2</f>
        <v>14.921858264337809</v>
      </c>
    </row>
    <row r="64" spans="1:11" s="18" customFormat="1">
      <c r="A64" s="1" t="str">
        <f>'Level 2 2014-15 to 2022-23 cash'!A64</f>
        <v>Justice</v>
      </c>
      <c r="B64" s="1" t="str">
        <f>'Level 2 2014-15 to 2022-23 cash'!B64</f>
        <v>Police and Fire Pensions</v>
      </c>
      <c r="C64" s="106">
        <f>'Level 2 2014-15 to 2022-23 cash'!C64/Deflators!$C$2*Deflators!$L$2</f>
        <v>618.0683411857151</v>
      </c>
      <c r="D64" s="106">
        <f>'Level 2 2014-15 to 2022-23 cash'!D64/Deflators!$D$2*Deflators!$L$2</f>
        <v>401.43267132963791</v>
      </c>
      <c r="E64" s="106">
        <f>'Level 2 2014-15 to 2022-23 cash'!E64/Deflators!$E$2*Deflators!$L$2</f>
        <v>467.91435096587151</v>
      </c>
      <c r="F64" s="106">
        <f>'Level 2 2014-15 to 2022-23 cash'!F64/Deflators!$F$2*Deflators!$L$2</f>
        <v>502.52470280877833</v>
      </c>
      <c r="G64" s="106">
        <f>'Level 2 2014-15 to 2022-23 cash'!G64/Deflators!$G$2*Deflators!$L$2</f>
        <v>515.30245430577952</v>
      </c>
      <c r="H64" s="106">
        <f>'Level 2 2014-15 to 2022-23 cash'!H64/Deflators!$H$2*Deflators!$L$2</f>
        <v>584.26723578362646</v>
      </c>
      <c r="I64" s="106">
        <f>'Level 2 2014-15 to 2022-23 cash'!I64/Deflators!$I$2*Deflators!$L$2</f>
        <v>514.95457630664259</v>
      </c>
      <c r="J64" s="106">
        <f>'Level 2 2014-15 to 2022-23 cash'!J64/Deflators!$J$2*Deflators!$L$2</f>
        <v>582.72663425189353</v>
      </c>
      <c r="K64" s="106">
        <f>'Level 2 2014-15 to 2022-23 cash'!K64/Deflators!$J$2*Deflators!$L$2</f>
        <v>702.55988572741649</v>
      </c>
    </row>
    <row r="65" spans="1:11">
      <c r="A65" s="1" t="str">
        <f>'Level 2 2014-15 to 2022-23 cash'!A65</f>
        <v>Justice</v>
      </c>
      <c r="B65" s="1" t="str">
        <f>'Level 2 2014-15 to 2022-23 cash'!B65</f>
        <v>Scottish Courts and Tribunals Service</v>
      </c>
      <c r="C65" s="106">
        <f>'Level 2 2014-15 to 2022-23 cash'!C65/Deflators!$C$2*Deflators!$L$2</f>
        <v>95.675011339808009</v>
      </c>
      <c r="D65" s="106">
        <f>'Level 2 2014-15 to 2022-23 cash'!D65/Deflators!$D$2*Deflators!$L$2</f>
        <v>119.41432970388524</v>
      </c>
      <c r="E65" s="106">
        <f>'Level 2 2014-15 to 2022-23 cash'!E65/Deflators!$E$2*Deflators!$L$2</f>
        <v>135.8623189347588</v>
      </c>
      <c r="F65" s="106">
        <f>'Level 2 2014-15 to 2022-23 cash'!F65/Deflators!$F$2*Deflators!$L$2</f>
        <v>134.13858109941287</v>
      </c>
      <c r="G65" s="106">
        <f>'Level 2 2014-15 to 2022-23 cash'!G65/Deflators!$G$2*Deflators!$L$2</f>
        <v>159.60427372844282</v>
      </c>
      <c r="H65" s="106">
        <f>'Level 2 2014-15 to 2022-23 cash'!H65/Deflators!$H$2*Deflators!$L$2</f>
        <v>167.05188848848974</v>
      </c>
      <c r="I65" s="106">
        <f>'Level 2 2014-15 to 2022-23 cash'!I65/Deflators!$I$2*Deflators!$L$2</f>
        <v>163.13932898013667</v>
      </c>
      <c r="J65" s="106">
        <f>'Level 2 2014-15 to 2022-23 cash'!J65/Deflators!$J$2*Deflators!$L$2</f>
        <v>193.97057564792277</v>
      </c>
      <c r="K65" s="106">
        <f>'Level 2 2014-15 to 2022-23 cash'!K65/Deflators!$J$2*Deflators!$L$2</f>
        <v>207.33392368547106</v>
      </c>
    </row>
    <row r="66" spans="1:11">
      <c r="A66" s="1" t="str">
        <f>'Level 2 2014-15 to 2022-23 cash'!A66</f>
        <v>Justice</v>
      </c>
      <c r="B66" s="1" t="str">
        <f>'Level 2 2014-15 to 2022-23 cash'!B66</f>
        <v>Scottish Prison Service</v>
      </c>
      <c r="C66" s="106">
        <f>'Level 2 2014-15 to 2022-23 cash'!C66/Deflators!$C$2*Deflators!$L$2</f>
        <v>437.33449026504934</v>
      </c>
      <c r="D66" s="106">
        <f>'Level 2 2014-15 to 2022-23 cash'!D66/Deflators!$D$2*Deflators!$L$2</f>
        <v>427.0122747861214</v>
      </c>
      <c r="E66" s="106">
        <f>'Level 2 2014-15 to 2022-23 cash'!E66/Deflators!$E$2*Deflators!$L$2</f>
        <v>416.63606592851573</v>
      </c>
      <c r="F66" s="106">
        <f>'Level 2 2014-15 to 2022-23 cash'!F66/Deflators!$F$2*Deflators!$L$2</f>
        <v>422.33853993754258</v>
      </c>
      <c r="G66" s="106">
        <f>'Level 2 2014-15 to 2022-23 cash'!G66/Deflators!$G$2*Deflators!$L$2</f>
        <v>423.79358027969971</v>
      </c>
      <c r="H66" s="106">
        <f>'Level 2 2014-15 to 2022-23 cash'!H66/Deflators!$H$2*Deflators!$L$2</f>
        <v>441.95939031008663</v>
      </c>
      <c r="I66" s="106">
        <f>'Level 2 2014-15 to 2022-23 cash'!I66/Deflators!$I$2*Deflators!$L$2</f>
        <v>465.24221125303222</v>
      </c>
      <c r="J66" s="106">
        <f>'Level 2 2014-15 to 2022-23 cash'!J66/Deflators!$J$2*Deflators!$L$2</f>
        <v>503.09887209099981</v>
      </c>
      <c r="K66" s="106">
        <f>'Level 2 2014-15 to 2022-23 cash'!K66/Deflators!$J$2*Deflators!$L$2</f>
        <v>563.31599489863254</v>
      </c>
    </row>
    <row r="67" spans="1:11">
      <c r="A67" s="1" t="str">
        <f>'Level 2 2014-15 to 2022-23 cash'!A67</f>
        <v>Justice</v>
      </c>
      <c r="B67" s="1" t="str">
        <f>'Level 2 2014-15 to 2022-23 cash'!B67</f>
        <v>Total Justice</v>
      </c>
      <c r="C67" s="106">
        <f>'Level 2 2014-15 to 2022-23 cash'!C67/Deflators!$C$2*Deflators!$L$2</f>
        <v>3445.0772012886209</v>
      </c>
      <c r="D67" s="106">
        <f>'Level 2 2014-15 to 2022-23 cash'!D67/Deflators!$D$2*Deflators!$L$2</f>
        <v>3227.2718793061863</v>
      </c>
      <c r="E67" s="106">
        <f>'Level 2 2014-15 to 2022-23 cash'!E67/Deflators!$E$2*Deflators!$L$2</f>
        <v>3222.8653510120448</v>
      </c>
      <c r="F67" s="106">
        <f>'Level 2 2014-15 to 2022-23 cash'!F67/Deflators!$F$2*Deflators!$L$2</f>
        <v>3315.3513513057842</v>
      </c>
      <c r="G67" s="106">
        <f>'Level 2 2014-15 to 2022-23 cash'!G67/Deflators!$G$2*Deflators!$L$2</f>
        <v>3409.3605772888636</v>
      </c>
      <c r="H67" s="106">
        <f>'Level 2 2014-15 to 2022-23 cash'!H67/Deflators!$H$2*Deflators!$L$2</f>
        <v>3576.5205523379068</v>
      </c>
      <c r="I67" s="106">
        <f>'Level 2 2014-15 to 2022-23 cash'!I67/Deflators!$I$2*Deflators!$L$2</f>
        <v>3348.4673161102332</v>
      </c>
      <c r="J67" s="106">
        <f>'Level 2 2014-15 to 2022-23 cash'!J67/Deflators!$J$2*Deflators!$L$2</f>
        <v>3687.3424442869441</v>
      </c>
      <c r="K67" s="106">
        <f>'Level 2 2014-15 to 2022-23 cash'!K67/Deflators!$J$2*Deflators!$L$2</f>
        <v>4077.5188750108196</v>
      </c>
    </row>
    <row r="68" spans="1:11">
      <c r="A68" s="1" t="str">
        <f>'Level 2 2014-15 to 2022-23 cash'!A68</f>
        <v>Transport, Net Zero &amp; Just Transition</v>
      </c>
      <c r="B68" s="1" t="str">
        <f>'Level 2 2014-15 to 2022-23 cash'!B68</f>
        <v>Energy Efficiency &amp; Decarbonisation</v>
      </c>
      <c r="C68" s="106">
        <f>'Level 2 2014-15 to 2022-23 cash'!C68/Deflators!$C$2*Deflators!$L$2</f>
        <v>69.264047451687802</v>
      </c>
      <c r="D68" s="106">
        <f>'Level 2 2014-15 to 2022-23 cash'!D68/Deflators!$D$2*Deflators!$L$2</f>
        <v>53.472939888930313</v>
      </c>
      <c r="E68" s="106">
        <f>'Level 2 2014-15 to 2022-23 cash'!E68/Deflators!$E$2*Deflators!$L$2</f>
        <v>45.496909763536259</v>
      </c>
      <c r="F68" s="106">
        <f>'Level 2 2014-15 to 2022-23 cash'!F68/Deflators!$F$2*Deflators!$L$2</f>
        <v>41.825498534687775</v>
      </c>
      <c r="G68" s="106">
        <f>'Level 2 2014-15 to 2022-23 cash'!G68/Deflators!$G$2*Deflators!$L$2</f>
        <v>108.46304099237383</v>
      </c>
      <c r="H68" s="106">
        <f>'Level 2 2014-15 to 2022-23 cash'!H68/Deflators!$H$2*Deflators!$L$2</f>
        <v>73.758558843606735</v>
      </c>
      <c r="I68" s="106">
        <f>'Level 2 2014-15 to 2022-23 cash'!I68/Deflators!$I$2*Deflators!$L$2</f>
        <v>191.33579260809123</v>
      </c>
      <c r="J68" s="106">
        <f>'Level 2 2014-15 to 2022-23 cash'!J68/Deflators!$J$2*Deflators!$L$2</f>
        <v>90.020093970901996</v>
      </c>
      <c r="K68" s="106">
        <f>'Level 2 2014-15 to 2022-23 cash'!K68/Deflators!$J$2*Deflators!$L$2</f>
        <v>91.817417311600465</v>
      </c>
    </row>
    <row r="69" spans="1:11">
      <c r="A69" s="1" t="str">
        <f>'Level 2 2014-15 to 2022-23 cash'!A69</f>
        <v>Transport, Net Zero &amp; Just Transition</v>
      </c>
      <c r="B69" s="1" t="str">
        <f>'Level 2 2014-15 to 2022-23 cash'!B69</f>
        <v xml:space="preserve">Rail Services </v>
      </c>
      <c r="C69" s="106">
        <f>'Level 2 2014-15 to 2022-23 cash'!C69/Deflators!$C$2*Deflators!$L$2</f>
        <v>917.0042020566442</v>
      </c>
      <c r="D69" s="106">
        <f>'Level 2 2014-15 to 2022-23 cash'!D69/Deflators!$D$2*Deflators!$L$2</f>
        <v>962.25583655897208</v>
      </c>
      <c r="E69" s="106">
        <f>'Level 2 2014-15 to 2022-23 cash'!E69/Deflators!$E$2*Deflators!$L$2</f>
        <v>927.40800316335367</v>
      </c>
      <c r="F69" s="106">
        <f>'Level 2 2014-15 to 2022-23 cash'!F69/Deflators!$F$2*Deflators!$L$2</f>
        <v>960.25404919874904</v>
      </c>
      <c r="G69" s="106">
        <f>'Level 2 2014-15 to 2022-23 cash'!G69/Deflators!$G$2*Deflators!$L$2</f>
        <v>954.23238522229212</v>
      </c>
      <c r="H69" s="106">
        <f>'Level 2 2014-15 to 2022-23 cash'!H69/Deflators!$H$2*Deflators!$L$2</f>
        <v>1180.0185489473972</v>
      </c>
      <c r="I69" s="106">
        <f>'Level 2 2014-15 to 2022-23 cash'!I69/Deflators!$I$2*Deflators!$L$2</f>
        <v>1775.1084631344831</v>
      </c>
      <c r="J69" s="106">
        <f>'Level 2 2014-15 to 2022-23 cash'!J69/Deflators!$J$2*Deflators!$L$2</f>
        <v>1715.2406702718351</v>
      </c>
      <c r="K69" s="106">
        <f>'Level 2 2014-15 to 2022-23 cash'!K69/Deflators!$J$2*Deflators!$L$2</f>
        <v>2271.1602495335251</v>
      </c>
    </row>
    <row r="70" spans="1:11">
      <c r="A70" s="1" t="str">
        <f>'Level 2 2014-15 to 2022-23 cash'!A70</f>
        <v>Transport, Net Zero &amp; Just Transition</v>
      </c>
      <c r="B70" s="1" t="str">
        <f>'Level 2 2014-15 to 2022-23 cash'!B70</f>
        <v>Concessionary Fares and Bus Services</v>
      </c>
      <c r="C70" s="106">
        <f>'Level 2 2014-15 to 2022-23 cash'!C70/Deflators!$C$2*Deflators!$L$2</f>
        <v>327.15934188862627</v>
      </c>
      <c r="D70" s="106">
        <f>'Level 2 2014-15 to 2022-23 cash'!D70/Deflators!$D$2*Deflators!$L$2</f>
        <v>324.43677951841374</v>
      </c>
      <c r="E70" s="106">
        <f>'Level 2 2014-15 to 2022-23 cash'!E70/Deflators!$E$2*Deflators!$L$2</f>
        <v>314.4565420673141</v>
      </c>
      <c r="F70" s="106">
        <f>'Level 2 2014-15 to 2022-23 cash'!F70/Deflators!$F$2*Deflators!$L$2</f>
        <v>313.32000677464333</v>
      </c>
      <c r="G70" s="106">
        <f>'Level 2 2014-15 to 2022-23 cash'!G70/Deflators!$G$2*Deflators!$L$2</f>
        <v>319.22308998752146</v>
      </c>
      <c r="H70" s="106">
        <f>'Level 2 2014-15 to 2022-23 cash'!H70/Deflators!$H$2*Deflators!$L$2</f>
        <v>326.4082612067798</v>
      </c>
      <c r="I70" s="106">
        <f>'Level 2 2014-15 to 2022-23 cash'!I70/Deflators!$I$2*Deflators!$L$2</f>
        <v>452.20781686538737</v>
      </c>
      <c r="J70" s="106">
        <f>'Level 2 2014-15 to 2022-23 cash'!J70/Deflators!$J$2*Deflators!$L$2</f>
        <v>435.4004474684952</v>
      </c>
      <c r="K70" s="106">
        <f>'Level 2 2014-15 to 2022-23 cash'!K70/Deflators!$J$2*Deflators!$L$2</f>
        <v>468.65432471853381</v>
      </c>
    </row>
    <row r="71" spans="1:11" s="18" customFormat="1">
      <c r="A71" s="1" t="str">
        <f>'Level 2 2014-15 to 2022-23 cash'!A71</f>
        <v>Transport, Net Zero &amp; Just Transition</v>
      </c>
      <c r="B71" s="1" t="str">
        <f>'Level 2 2014-15 to 2022-23 cash'!B71</f>
        <v>Active Travel, Low Carbon and Other Transport Policy</v>
      </c>
      <c r="C71" s="106">
        <f>'Level 2 2014-15 to 2022-23 cash'!C71/Deflators!$C$2*Deflators!$L$2</f>
        <v>95.933942358318973</v>
      </c>
      <c r="D71" s="106">
        <f>'Level 2 2014-15 to 2022-23 cash'!D71/Deflators!$D$2*Deflators!$L$2</f>
        <v>85.351038668869549</v>
      </c>
      <c r="E71" s="106">
        <f>'Level 2 2014-15 to 2022-23 cash'!E71/Deflators!$E$2*Deflators!$L$2</f>
        <v>140.88960178155841</v>
      </c>
      <c r="F71" s="106">
        <f>'Level 2 2014-15 to 2022-23 cash'!F71/Deflators!$F$2*Deflators!$L$2</f>
        <v>229.42152154825783</v>
      </c>
      <c r="G71" s="106">
        <f>'Level 2 2014-15 to 2022-23 cash'!G71/Deflators!$G$2*Deflators!$L$2</f>
        <v>234.43892450296877</v>
      </c>
      <c r="H71" s="106">
        <f>'Level 2 2014-15 to 2022-23 cash'!H71/Deflators!$H$2*Deflators!$L$2</f>
        <v>238.32420377557042</v>
      </c>
      <c r="I71" s="106">
        <f>'Level 2 2014-15 to 2022-23 cash'!I71/Deflators!$I$2*Deflators!$L$2</f>
        <v>330.39927363799376</v>
      </c>
      <c r="J71" s="106">
        <f>'Level 2 2014-15 to 2022-23 cash'!J71/Deflators!$J$2*Deflators!$L$2</f>
        <v>327.20452507928303</v>
      </c>
      <c r="K71" s="106">
        <f>'Level 2 2014-15 to 2022-23 cash'!K71/Deflators!$J$2*Deflators!$L$2</f>
        <v>285.98266526090868</v>
      </c>
    </row>
    <row r="72" spans="1:11">
      <c r="A72" s="1" t="str">
        <f>'Level 2 2014-15 to 2022-23 cash'!A72</f>
        <v>Transport, Net Zero &amp; Just Transition</v>
      </c>
      <c r="B72" s="1" t="str">
        <f>'Level 2 2014-15 to 2022-23 cash'!B72</f>
        <v>Motorways and Trunk Roads</v>
      </c>
      <c r="C72" s="106">
        <f>'Level 2 2014-15 to 2022-23 cash'!C72/Deflators!$C$2*Deflators!$L$2</f>
        <v>749.34636757078306</v>
      </c>
      <c r="D72" s="106">
        <f>'Level 2 2014-15 to 2022-23 cash'!D72/Deflators!$D$2*Deflators!$L$2</f>
        <v>994.1339353389111</v>
      </c>
      <c r="E72" s="106">
        <f>'Level 2 2014-15 to 2022-23 cash'!E72/Deflators!$E$2*Deflators!$L$2</f>
        <v>986.60425868441882</v>
      </c>
      <c r="F72" s="106">
        <f>'Level 2 2014-15 to 2022-23 cash'!F72/Deflators!$F$2*Deflators!$L$2</f>
        <v>995.02613525865218</v>
      </c>
      <c r="G72" s="106">
        <f>'Level 2 2014-15 to 2022-23 cash'!G72/Deflators!$G$2*Deflators!$L$2</f>
        <v>787.59922168652224</v>
      </c>
      <c r="H72" s="106">
        <f>'Level 2 2014-15 to 2022-23 cash'!H72/Deflators!$H$2*Deflators!$L$2</f>
        <v>850.53208143253744</v>
      </c>
      <c r="I72" s="106">
        <f>'Level 2 2014-15 to 2022-23 cash'!I72/Deflators!$I$2*Deflators!$L$2</f>
        <v>697.14978792500028</v>
      </c>
      <c r="J72" s="106">
        <f>'Level 2 2014-15 to 2022-23 cash'!J72/Deflators!$J$2*Deflators!$L$2</f>
        <v>948.78186524604769</v>
      </c>
      <c r="K72" s="106">
        <f>'Level 2 2014-15 to 2022-23 cash'!K72/Deflators!$J$2*Deflators!$L$2</f>
        <v>988.10453831020789</v>
      </c>
    </row>
    <row r="73" spans="1:11">
      <c r="A73" s="1" t="str">
        <f>'Level 2 2014-15 to 2022-23 cash'!A73</f>
        <v>Transport, Net Zero &amp; Just Transition</v>
      </c>
      <c r="B73" s="1" t="str">
        <f>'Level 2 2014-15 to 2022-23 cash'!B73</f>
        <v xml:space="preserve">Ferry Services </v>
      </c>
      <c r="C73" s="106">
        <f>'Level 2 2014-15 to 2022-23 cash'!C73/Deflators!$C$2*Deflators!$L$2</f>
        <v>217.37259003996974</v>
      </c>
      <c r="D73" s="106">
        <f>'Level 2 2014-15 to 2022-23 cash'!D73/Deflators!$D$2*Deflators!$L$2</f>
        <v>264.40826286425397</v>
      </c>
      <c r="E73" s="106">
        <f>'Level 2 2014-15 to 2022-23 cash'!E73/Deflators!$E$2*Deflators!$L$2</f>
        <v>263.5553032434683</v>
      </c>
      <c r="F73" s="106">
        <f>'Level 2 2014-15 to 2022-23 cash'!F73/Deflators!$F$2*Deflators!$L$2</f>
        <v>294.26341868487435</v>
      </c>
      <c r="G73" s="106">
        <f>'Level 2 2014-15 to 2022-23 cash'!G73/Deflators!$G$2*Deflators!$L$2</f>
        <v>256.06972694624119</v>
      </c>
      <c r="H73" s="106">
        <f>'Level 2 2014-15 to 2022-23 cash'!H73/Deflators!$H$2*Deflators!$L$2</f>
        <v>290.18014081168559</v>
      </c>
      <c r="I73" s="106">
        <f>'Level 2 2014-15 to 2022-23 cash'!I73/Deflators!$I$2*Deflators!$L$2</f>
        <v>280.96648169167287</v>
      </c>
      <c r="J73" s="106">
        <f>'Level 2 2014-15 to 2022-23 cash'!J73/Deflators!$J$2*Deflators!$L$2</f>
        <v>292.20538801100952</v>
      </c>
      <c r="K73" s="106">
        <f>'Level 2 2014-15 to 2022-23 cash'!K73/Deflators!$J$2*Deflators!$L$2</f>
        <v>342.87224989369662</v>
      </c>
    </row>
    <row r="74" spans="1:11">
      <c r="A74" s="1" t="str">
        <f>'Level 2 2014-15 to 2022-23 cash'!A74</f>
        <v>Transport, Net Zero &amp; Just Transition</v>
      </c>
      <c r="B74" s="1" t="str">
        <f>'Level 2 2014-15 to 2022-23 cash'!B74</f>
        <v>Air Services</v>
      </c>
      <c r="C74" s="106">
        <f>'Level 2 2014-15 to 2022-23 cash'!C74/Deflators!$C$2*Deflators!$L$2</f>
        <v>73.6658747663745</v>
      </c>
      <c r="D74" s="106">
        <f>'Level 2 2014-15 to 2022-23 cash'!D74/Deflators!$D$2*Deflators!$L$2</f>
        <v>81.237735600490282</v>
      </c>
      <c r="E74" s="106">
        <f>'Level 2 2014-15 to 2022-23 cash'!E74/Deflators!$E$2*Deflators!$L$2</f>
        <v>72.392872993914054</v>
      </c>
      <c r="F74" s="106">
        <f>'Level 2 2014-15 to 2022-23 cash'!F74/Deflators!$F$2*Deflators!$L$2</f>
        <v>71.152845140371213</v>
      </c>
      <c r="G74" s="106">
        <f>'Level 2 2014-15 to 2022-23 cash'!G74/Deflators!$G$2*Deflators!$L$2</f>
        <v>116.09786957619454</v>
      </c>
      <c r="H74" s="106">
        <f>'Level 2 2014-15 to 2022-23 cash'!H74/Deflators!$H$2*Deflators!$L$2</f>
        <v>75.179269447335926</v>
      </c>
      <c r="I74" s="106">
        <f>'Level 2 2014-15 to 2022-23 cash'!I74/Deflators!$I$2*Deflators!$L$2</f>
        <v>128.18033994975423</v>
      </c>
      <c r="J74" s="106">
        <f>'Level 2 2014-15 to 2022-23 cash'!J74/Deflators!$J$2*Deflators!$L$2</f>
        <v>111.05715249329634</v>
      </c>
      <c r="K74" s="106">
        <f>'Level 2 2014-15 to 2022-23 cash'!K74/Deflators!$J$2*Deflators!$L$2</f>
        <v>100.27094881769415</v>
      </c>
    </row>
    <row r="75" spans="1:11">
      <c r="A75" s="1" t="str">
        <f>'Level 2 2014-15 to 2022-23 cash'!A75</f>
        <v>Transport, Net Zero &amp; Just Transition</v>
      </c>
      <c r="B75" s="1" t="str">
        <f>'Level 2 2014-15 to 2022-23 cash'!B75</f>
        <v>Scottish Futures Fund</v>
      </c>
      <c r="C75" s="106">
        <f>'Level 2 2014-15 to 2022-23 cash'!C75/Deflators!$C$2*Deflators!$L$2</f>
        <v>21.491274536411542</v>
      </c>
      <c r="D75" s="106">
        <f>'Level 2 2014-15 to 2022-23 cash'!D75/Deflators!$D$2*Deflators!$L$2</f>
        <v>18.766945249480347</v>
      </c>
      <c r="E75" s="106">
        <f>'Level 2 2014-15 to 2022-23 cash'!E75/Deflators!$E$2*Deflators!$L$2</f>
        <v>0</v>
      </c>
      <c r="F75" s="106">
        <f>'Level 2 2014-15 to 2022-23 cash'!F75/Deflators!$F$2*Deflators!$L$2</f>
        <v>0</v>
      </c>
      <c r="G75" s="106">
        <f>'Level 2 2014-15 to 2022-23 cash'!G75/Deflators!$G$2*Deflators!$L$2</f>
        <v>0</v>
      </c>
      <c r="H75" s="106">
        <f>'Level 2 2014-15 to 2022-23 cash'!H75/Deflators!$H$2*Deflators!$L$2</f>
        <v>0</v>
      </c>
      <c r="I75" s="106">
        <f>'Level 2 2014-15 to 2022-23 cash'!I75/Deflators!$I$2*Deflators!$L$2</f>
        <v>0</v>
      </c>
      <c r="J75" s="106">
        <f>'Level 2 2014-15 to 2022-23 cash'!J75/Deflators!$J$2*Deflators!$L$2</f>
        <v>0</v>
      </c>
      <c r="K75" s="106">
        <f>'Level 2 2014-15 to 2022-23 cash'!K75/Deflators!$J$2*Deflators!$L$2</f>
        <v>0</v>
      </c>
    </row>
    <row r="76" spans="1:11">
      <c r="A76" s="1" t="str">
        <f>'Level 2 2014-15 to 2022-23 cash'!A76</f>
        <v>Transport, Net Zero &amp; Just Transition</v>
      </c>
      <c r="B76" s="1" t="str">
        <f>'Level 2 2014-15 to 2022-23 cash'!B76</f>
        <v>Research, Analysis and Other Services</v>
      </c>
      <c r="C76" s="106">
        <f>'Level 2 2014-15 to 2022-23 cash'!C76/Deflators!$C$2*Deflators!$L$2</f>
        <v>89.590132404799931</v>
      </c>
      <c r="D76" s="106">
        <f>'Level 2 2014-15 to 2022-23 cash'!D76/Deflators!$D$2*Deflators!$L$2</f>
        <v>82.908764972019355</v>
      </c>
      <c r="E76" s="106">
        <f>'Level 2 2014-15 to 2022-23 cash'!E76/Deflators!$E$2*Deflators!$L$2</f>
        <v>81.567664189323281</v>
      </c>
      <c r="F76" s="106">
        <f>'Level 2 2014-15 to 2022-23 cash'!F76/Deflators!$F$2*Deflators!$L$2</f>
        <v>78.08251353665085</v>
      </c>
      <c r="G76" s="106">
        <f>'Level 2 2014-15 to 2022-23 cash'!G76/Deflators!$G$2*Deflators!$L$2</f>
        <v>76.105910327609777</v>
      </c>
      <c r="H76" s="106">
        <f>'Level 2 2014-15 to 2022-23 cash'!H76/Deflators!$H$2*Deflators!$L$2</f>
        <v>80.270149110698824</v>
      </c>
      <c r="I76" s="106">
        <f>'Level 2 2014-15 to 2022-23 cash'!I76/Deflators!$I$2*Deflators!$L$2</f>
        <v>71.121602040742047</v>
      </c>
      <c r="J76" s="106">
        <f>'Level 2 2014-15 to 2022-23 cash'!J76/Deflators!$J$2*Deflators!$L$2</f>
        <v>86.989091510958389</v>
      </c>
      <c r="K76" s="106">
        <f>'Level 2 2014-15 to 2022-23 cash'!K76/Deflators!$J$2*Deflators!$L$2</f>
        <v>0</v>
      </c>
    </row>
    <row r="77" spans="1:11">
      <c r="A77" s="1" t="str">
        <f>'Level 2 2014-15 to 2022-23 cash'!A77</f>
        <v>Transport, Net Zero &amp; Just Transition</v>
      </c>
      <c r="B77" s="1" t="str">
        <f>'Level 2 2014-15 to 2022-23 cash'!B77</f>
        <v>Environmental Services</v>
      </c>
      <c r="C77" s="106">
        <f>'Level 2 2014-15 to 2022-23 cash'!C77/Deflators!$C$2*Deflators!$L$2</f>
        <v>193.0330742999374</v>
      </c>
      <c r="D77" s="106">
        <f>'Level 2 2014-15 to 2022-23 cash'!D77/Deflators!$D$2*Deflators!$L$2</f>
        <v>200.26644314171494</v>
      </c>
      <c r="E77" s="106">
        <f>'Level 2 2014-15 to 2022-23 cash'!E77/Deflators!$E$2*Deflators!$L$2</f>
        <v>171.17898093352591</v>
      </c>
      <c r="F77" s="106">
        <f>'Level 2 2014-15 to 2022-23 cash'!F77/Deflators!$F$2*Deflators!$L$2</f>
        <v>179.18142567523051</v>
      </c>
      <c r="G77" s="106">
        <f>'Level 2 2014-15 to 2022-23 cash'!G77/Deflators!$G$2*Deflators!$L$2</f>
        <v>205.29205747606844</v>
      </c>
      <c r="H77" s="106">
        <f>'Level 2 2014-15 to 2022-23 cash'!H77/Deflators!$H$2*Deflators!$L$2</f>
        <v>227.90565934822311</v>
      </c>
      <c r="I77" s="106">
        <f>'Level 2 2014-15 to 2022-23 cash'!I77/Deflators!$I$2*Deflators!$L$2</f>
        <v>150.72807947018526</v>
      </c>
      <c r="J77" s="106">
        <f>'Level 2 2014-15 to 2022-23 cash'!J77/Deflators!$J$2*Deflators!$L$2</f>
        <v>186.51530559428252</v>
      </c>
      <c r="K77" s="106">
        <f>'Level 2 2014-15 to 2022-23 cash'!K77/Deflators!$J$2*Deflators!$L$2</f>
        <v>232.13879669223894</v>
      </c>
    </row>
    <row r="78" spans="1:11">
      <c r="A78" s="1" t="str">
        <f>'Level 2 2014-15 to 2022-23 cash'!A78</f>
        <v>Transport, Net Zero &amp; Just Transition</v>
      </c>
      <c r="B78" s="1" t="str">
        <f>'Level 2 2014-15 to 2022-23 cash'!B78</f>
        <v>Environmental Standards Scotland</v>
      </c>
      <c r="C78" s="106">
        <f>'Level 2 2014-15 to 2022-23 cash'!C78/Deflators!$C$2*Deflators!$L$2</f>
        <v>0</v>
      </c>
      <c r="D78" s="106">
        <f>'Level 2 2014-15 to 2022-23 cash'!D78/Deflators!$D$2*Deflators!$L$2</f>
        <v>0</v>
      </c>
      <c r="E78" s="106">
        <f>'Level 2 2014-15 to 2022-23 cash'!E78/Deflators!$E$2*Deflators!$L$2</f>
        <v>0</v>
      </c>
      <c r="F78" s="106">
        <f>'Level 2 2014-15 to 2022-23 cash'!F78/Deflators!$F$2*Deflators!$L$2</f>
        <v>0</v>
      </c>
      <c r="G78" s="106">
        <f>'Level 2 2014-15 to 2022-23 cash'!G78/Deflators!$G$2*Deflators!$L$2</f>
        <v>0</v>
      </c>
      <c r="H78" s="106">
        <f>'Level 2 2014-15 to 2022-23 cash'!H78/Deflators!$H$2*Deflators!$L$2</f>
        <v>0</v>
      </c>
      <c r="I78" s="106">
        <f>'Level 2 2014-15 to 2022-23 cash'!I78/Deflators!$I$2*Deflators!$L$2</f>
        <v>0</v>
      </c>
      <c r="J78" s="106">
        <f>'Level 2 2014-15 to 2022-23 cash'!J78/Deflators!$J$2*Deflators!$L$2</f>
        <v>0</v>
      </c>
      <c r="K78" s="106">
        <f>'Level 2 2014-15 to 2022-23 cash'!K78/Deflators!$J$2*Deflators!$L$2</f>
        <v>1.7769506579953249</v>
      </c>
    </row>
    <row r="79" spans="1:11" s="18" customFormat="1">
      <c r="A79" s="1" t="str">
        <f>'Level 2 2014-15 to 2022-23 cash'!A79</f>
        <v>Transport, Net Zero &amp; Just Transition</v>
      </c>
      <c r="B79" s="1" t="str">
        <f>'Level 2 2014-15 to 2022-23 cash'!B79</f>
        <v>Climate Change and Land Managers Renewable Fund</v>
      </c>
      <c r="C79" s="106">
        <f>'Level 2 2014-15 to 2022-23 cash'!C79/Deflators!$C$2*Deflators!$L$2</f>
        <v>19.549291897579174</v>
      </c>
      <c r="D79" s="106">
        <f>'Level 2 2014-15 to 2022-23 cash'!D79/Deflators!$D$2*Deflators!$L$2</f>
        <v>19.409648853914607</v>
      </c>
      <c r="E79" s="106">
        <f>'Level 2 2014-15 to 2022-23 cash'!E79/Deflators!$E$2*Deflators!$L$2</f>
        <v>19.355038960178408</v>
      </c>
      <c r="F79" s="106">
        <f>'Level 2 2014-15 to 2022-23 cash'!F79/Deflators!$F$2*Deflators!$L$2</f>
        <v>20.046540717808934</v>
      </c>
      <c r="G79" s="106">
        <f>'Level 2 2014-15 to 2022-23 cash'!G79/Deflators!$G$2*Deflators!$L$2</f>
        <v>19.550008684793013</v>
      </c>
      <c r="H79" s="106">
        <f>'Level 2 2014-15 to 2022-23 cash'!H79/Deflators!$H$2*Deflators!$L$2</f>
        <v>17.758882546614785</v>
      </c>
      <c r="I79" s="106">
        <f>'Level 2 2014-15 to 2022-23 cash'!I79/Deflators!$I$2*Deflators!$L$2</f>
        <v>23.810871029269013</v>
      </c>
      <c r="J79" s="106">
        <f>'Level 2 2014-15 to 2022-23 cash'!J79/Deflators!$J$2*Deflators!$L$2</f>
        <v>15.162935009658197</v>
      </c>
      <c r="K79" s="106">
        <f>'Level 2 2014-15 to 2022-23 cash'!K79/Deflators!$J$2*Deflators!$L$2</f>
        <v>26.034024863190101</v>
      </c>
    </row>
    <row r="80" spans="1:11">
      <c r="A80" s="1" t="str">
        <f>'Level 2 2014-15 to 2022-23 cash'!A80</f>
        <v>Transport, Net Zero &amp; Just Transition</v>
      </c>
      <c r="B80" s="1" t="str">
        <f>'Level 2 2014-15 to 2022-23 cash'!B80</f>
        <v>Scottish Water</v>
      </c>
      <c r="C80" s="106">
        <f>'Level 2 2014-15 to 2022-23 cash'!C80/Deflators!$C$2*Deflators!$L$2</f>
        <v>-32.884239350894767</v>
      </c>
      <c r="D80" s="106">
        <f>'Level 2 2014-15 to 2022-23 cash'!D80/Deflators!$D$2*Deflators!$L$2</f>
        <v>-124.81303998113302</v>
      </c>
      <c r="E80" s="106">
        <f>'Level 2 2014-15 to 2022-23 cash'!E80/Deflators!$E$2*Deflators!$L$2</f>
        <v>-120.52910625202007</v>
      </c>
      <c r="F80" s="106">
        <f>'Level 2 2014-15 to 2022-23 cash'!F80/Deflators!$F$2*Deflators!$L$2</f>
        <v>27.966161742128513</v>
      </c>
      <c r="G80" s="106">
        <f>'Level 2 2014-15 to 2022-23 cash'!G80/Deflators!$G$2*Deflators!$L$2</f>
        <v>134.39722062630455</v>
      </c>
      <c r="H80" s="106">
        <f>'Level 2 2014-15 to 2022-23 cash'!H80/Deflators!$H$2*Deflators!$L$2</f>
        <v>135.67786265613694</v>
      </c>
      <c r="I80" s="106">
        <f>'Level 2 2014-15 to 2022-23 cash'!I80/Deflators!$I$2*Deflators!$L$2</f>
        <v>140.29629738252842</v>
      </c>
      <c r="J80" s="106">
        <f>'Level 2 2014-15 to 2022-23 cash'!J80/Deflators!$J$2*Deflators!$L$2</f>
        <v>144.3053706648063</v>
      </c>
      <c r="K80" s="106">
        <f>'Level 2 2014-15 to 2022-23 cash'!K80/Deflators!$J$2*Deflators!$L$2</f>
        <v>-10.158045958922319</v>
      </c>
    </row>
    <row r="81" spans="1:11" s="18" customFormat="1">
      <c r="A81" s="1" t="str">
        <f>'Level 2 2014-15 to 2022-23 cash'!A81</f>
        <v>Transport, Net Zero &amp; Just Transition</v>
      </c>
      <c r="B81" s="1" t="str">
        <f>'Level 2 2014-15 to 2022-23 cash'!B81</f>
        <v>Total Transport, Net Zero &amp; Just Transition</v>
      </c>
      <c r="C81" s="106">
        <f>'Level 2 2014-15 to 2022-23 cash'!C81/Deflators!$C$2*Deflators!$L$2</f>
        <v>2740.5258999202379</v>
      </c>
      <c r="D81" s="106">
        <f>'Level 2 2014-15 to 2022-23 cash'!D81/Deflators!$D$2*Deflators!$L$2</f>
        <v>2961.8352906748373</v>
      </c>
      <c r="E81" s="106">
        <f>'Level 2 2014-15 to 2022-23 cash'!E81/Deflators!$E$2*Deflators!$L$2</f>
        <v>2902.3760695285705</v>
      </c>
      <c r="F81" s="106">
        <f>'Level 2 2014-15 to 2022-23 cash'!F81/Deflators!$F$2*Deflators!$L$2</f>
        <v>3210.5401168120547</v>
      </c>
      <c r="G81" s="106">
        <f>'Level 2 2014-15 to 2022-23 cash'!G81/Deflators!$G$2*Deflators!$L$2</f>
        <v>3211.4694560288908</v>
      </c>
      <c r="H81" s="106">
        <f>'Level 2 2014-15 to 2022-23 cash'!H81/Deflators!$H$2*Deflators!$L$2</f>
        <v>3496.0136181265871</v>
      </c>
      <c r="I81" s="106">
        <f>'Level 2 2014-15 to 2022-23 cash'!I81/Deflators!$I$2*Deflators!$L$2</f>
        <v>4241.3048057351079</v>
      </c>
      <c r="J81" s="106">
        <f>'Level 2 2014-15 to 2022-23 cash'!J81/Deflators!$J$2*Deflators!$L$2</f>
        <v>4352.8828453205742</v>
      </c>
      <c r="K81" s="106">
        <f>'Level 2 2014-15 to 2022-23 cash'!K81/Deflators!$J$2*Deflators!$L$2</f>
        <v>4798.6541201006676</v>
      </c>
    </row>
    <row r="82" spans="1:11">
      <c r="A82" s="1" t="s">
        <v>18</v>
      </c>
      <c r="B82" s="1" t="str">
        <f>'Level 2 2014-15 to 2022-23 cash'!B82</f>
        <v>Agr. Support and Related Services</v>
      </c>
      <c r="C82" s="106">
        <f>'Level 2 2014-15 to 2022-23 cash'!C82/Deflators!$C$2*Deflators!$L$2</f>
        <v>211.80557314198361</v>
      </c>
      <c r="D82" s="106">
        <f>'Level 2 2014-15 to 2022-23 cash'!D82/Deflators!$D$2*Deflators!$L$2</f>
        <v>206.43639774428385</v>
      </c>
      <c r="E82" s="106">
        <f>'Level 2 2014-15 to 2022-23 cash'!E82/Deflators!$E$2*Deflators!$L$2</f>
        <v>245.70844913732978</v>
      </c>
      <c r="F82" s="106">
        <f>'Level 2 2014-15 to 2022-23 cash'!F82/Deflators!$F$2*Deflators!$L$2</f>
        <v>181.1613309313104</v>
      </c>
      <c r="G82" s="106">
        <f>'Level 2 2014-15 to 2022-23 cash'!G82/Deflators!$G$2*Deflators!$L$2</f>
        <v>215.52878716615314</v>
      </c>
      <c r="H82" s="106">
        <f>'Level 2 2014-15 to 2022-23 cash'!H82/Deflators!$H$2*Deflators!$L$2</f>
        <v>202.09608338047627</v>
      </c>
      <c r="I82" s="106">
        <f>'Level 2 2014-15 to 2022-23 cash'!I82/Deflators!$I$2*Deflators!$L$2</f>
        <v>825.13588631828441</v>
      </c>
      <c r="J82" s="106">
        <f>'Level 2 2014-15 to 2022-23 cash'!J82/Deflators!$J$2*Deflators!$L$2</f>
        <v>774.0600793054665</v>
      </c>
      <c r="K82" s="106">
        <f>'Level 2 2014-15 to 2022-23 cash'!K82/Deflators!$J$2*Deflators!$L$2</f>
        <v>775.12059062173512</v>
      </c>
    </row>
    <row r="83" spans="1:11">
      <c r="A83" s="1" t="str">
        <f>'Level 2 2014-15 to 2022-23 cash'!A83</f>
        <v>Rural Affairs, Land Reform and Islands</v>
      </c>
      <c r="B83" s="1" t="str">
        <f>'Level 2 2014-15 to 2022-23 cash'!B83</f>
        <v>Rural Services</v>
      </c>
      <c r="C83" s="106">
        <f>'Level 2 2014-15 to 2022-23 cash'!C83/Deflators!$C$2*Deflators!$L$2</f>
        <v>45.960255785699381</v>
      </c>
      <c r="D83" s="106">
        <f>'Level 2 2014-15 to 2022-23 cash'!D83/Deflators!$D$2*Deflators!$L$2</f>
        <v>106.56025761520007</v>
      </c>
      <c r="E83" s="106">
        <f>'Level 2 2014-15 to 2022-23 cash'!E83/Deflators!$E$2*Deflators!$L$2</f>
        <v>203.98200150889321</v>
      </c>
      <c r="F83" s="106">
        <f>'Level 2 2014-15 to 2022-23 cash'!F83/Deflators!$F$2*Deflators!$L$2</f>
        <v>216.4283933052335</v>
      </c>
      <c r="G83" s="106">
        <f>'Level 2 2014-15 to 2022-23 cash'!G83/Deflators!$G$2*Deflators!$L$2</f>
        <v>-42.900465375754557</v>
      </c>
      <c r="H83" s="106">
        <f>'Level 2 2014-15 to 2022-23 cash'!H83/Deflators!$H$2*Deflators!$L$2</f>
        <v>71.982670588945268</v>
      </c>
      <c r="I83" s="106">
        <f>'Level 2 2014-15 to 2022-23 cash'!I83/Deflators!$I$2*Deflators!$L$2</f>
        <v>-131.27248588338969</v>
      </c>
      <c r="J83" s="106">
        <f>'Level 2 2014-15 to 2022-23 cash'!J83/Deflators!$J$2*Deflators!$L$2</f>
        <v>48.561684670030189</v>
      </c>
      <c r="K83" s="106">
        <f>'Level 2 2014-15 to 2022-23 cash'!K83/Deflators!$J$2*Deflators!$L$2</f>
        <v>58.390372258585238</v>
      </c>
    </row>
    <row r="84" spans="1:11">
      <c r="A84" s="1" t="str">
        <f>'Level 2 2014-15 to 2022-23 cash'!A84</f>
        <v>Rural Affairs, Land Reform and Islands</v>
      </c>
      <c r="B84" s="1" t="str">
        <f>'Level 2 2014-15 to 2022-23 cash'!B84</f>
        <v>Research, Analysis and Other Services</v>
      </c>
      <c r="C84" s="106">
        <f>'Level 2 2014-15 to 2022-23 cash'!C84/Deflators!$C$2*Deflators!$L$2</f>
        <v>0</v>
      </c>
      <c r="D84" s="106">
        <f>'Level 2 2014-15 to 2022-23 cash'!D84/Deflators!$D$2*Deflators!$L$2</f>
        <v>0</v>
      </c>
      <c r="E84" s="106">
        <f>'Level 2 2014-15 to 2022-23 cash'!E84/Deflators!$E$2*Deflators!$L$2</f>
        <v>0</v>
      </c>
      <c r="F84" s="106">
        <f>'Level 2 2014-15 to 2022-23 cash'!F84/Deflators!$F$2*Deflators!$L$2</f>
        <v>0</v>
      </c>
      <c r="G84" s="106">
        <f>'Level 2 2014-15 to 2022-23 cash'!G84/Deflators!$G$2*Deflators!$L$2</f>
        <v>0</v>
      </c>
      <c r="H84" s="106">
        <f>'Level 2 2014-15 to 2022-23 cash'!H84/Deflators!$H$2*Deflators!$L$2</f>
        <v>0</v>
      </c>
      <c r="I84" s="106">
        <f>'Level 2 2014-15 to 2022-23 cash'!I84/Deflators!$I$2*Deflators!$L$2</f>
        <v>0</v>
      </c>
      <c r="J84" s="106">
        <f>'Level 2 2014-15 to 2022-23 cash'!J84/Deflators!$J$2*Deflators!$L$2</f>
        <v>0</v>
      </c>
      <c r="K84" s="106">
        <f>'Level 2 2014-15 to 2022-23 cash'!K84/Deflators!$J$2*Deflators!$L$2</f>
        <v>92.004166903045828</v>
      </c>
    </row>
    <row r="85" spans="1:11">
      <c r="A85" s="1" t="str">
        <f>'Level 2 2014-15 to 2022-23 cash'!A85</f>
        <v>Rural Affairs, Land Reform and Islands</v>
      </c>
      <c r="B85" s="1" t="str">
        <f>'Level 2 2014-15 to 2022-23 cash'!B85</f>
        <v xml:space="preserve">Fisheries </v>
      </c>
      <c r="C85" s="106">
        <f>'Level 2 2014-15 to 2022-23 cash'!C85/Deflators!$C$2*Deflators!$L$2</f>
        <v>7.2500685183075078</v>
      </c>
      <c r="D85" s="106">
        <f>'Level 2 2014-15 to 2022-23 cash'!D85/Deflators!$D$2*Deflators!$L$2</f>
        <v>10.026176229174434</v>
      </c>
      <c r="E85" s="106">
        <f>'Level 2 2014-15 to 2022-23 cash'!E85/Deflators!$E$2*Deflators!$L$2</f>
        <v>5.5300111314795455</v>
      </c>
      <c r="F85" s="106">
        <f>'Level 2 2014-15 to 2022-23 cash'!F85/Deflators!$F$2*Deflators!$L$2</f>
        <v>6.6821802392696457</v>
      </c>
      <c r="G85" s="106">
        <f>'Level 2 2014-15 to 2022-23 cash'!G85/Deflators!$G$2*Deflators!$L$2</f>
        <v>6.0727184180199467</v>
      </c>
      <c r="H85" s="106">
        <f>'Level 2 2014-15 to 2022-23 cash'!H85/Deflators!$H$2*Deflators!$L$2</f>
        <v>7.6955157701997399</v>
      </c>
      <c r="I85" s="106">
        <f>'Level 2 2014-15 to 2022-23 cash'!I85/Deflators!$I$2*Deflators!$L$2</f>
        <v>24.614784060671692</v>
      </c>
      <c r="J85" s="106">
        <f>'Level 2 2014-15 to 2022-23 cash'!J85/Deflators!$J$2*Deflators!$L$2</f>
        <v>15.005612626561792</v>
      </c>
      <c r="K85" s="106">
        <f>'Level 2 2014-15 to 2022-23 cash'!K85/Deflators!$J$2*Deflators!$L$2</f>
        <v>0</v>
      </c>
    </row>
    <row r="86" spans="1:11">
      <c r="A86" s="1" t="str">
        <f>'Level 2 2014-15 to 2022-23 cash'!A86</f>
        <v>Rural Affairs, Land Reform and Islands</v>
      </c>
      <c r="B86" s="1" t="str">
        <f>'Level 2 2014-15 to 2022-23 cash'!B86</f>
        <v>Marine</v>
      </c>
      <c r="C86" s="106">
        <f>'Level 2 2014-15 to 2022-23 cash'!C86/Deflators!$C$2*Deflators!$L$2</f>
        <v>69.652443979454276</v>
      </c>
      <c r="D86" s="106">
        <f>'Level 2 2014-15 to 2022-23 cash'!D86/Deflators!$D$2*Deflators!$L$2</f>
        <v>69.540529999786784</v>
      </c>
      <c r="E86" s="106">
        <f>'Level 2 2014-15 to 2022-23 cash'!E86/Deflators!$E$2*Deflators!$L$2</f>
        <v>69.879231570514236</v>
      </c>
      <c r="F86" s="106">
        <f>'Level 2 2014-15 to 2022-23 cash'!F86/Deflators!$F$2*Deflators!$L$2</f>
        <v>71.524077375886208</v>
      </c>
      <c r="G86" s="106">
        <f>'Level 2 2014-15 to 2022-23 cash'!G86/Deflators!$G$2*Deflators!$L$2</f>
        <v>66.197599454384672</v>
      </c>
      <c r="H86" s="106">
        <f>'Level 2 2014-15 to 2022-23 cash'!H86/Deflators!$H$2*Deflators!$L$2</f>
        <v>78.494260856037357</v>
      </c>
      <c r="I86" s="106">
        <f>'Level 2 2014-15 to 2022-23 cash'!I86/Deflators!$I$2*Deflators!$L$2</f>
        <v>89.221995866499839</v>
      </c>
      <c r="J86" s="106">
        <f>'Level 2 2014-15 to 2022-23 cash'!J86/Deflators!$J$2*Deflators!$L$2</f>
        <v>88.484220058227066</v>
      </c>
      <c r="K86" s="106">
        <f>'Level 2 2014-15 to 2022-23 cash'!K86/Deflators!$J$2*Deflators!$L$2</f>
        <v>105.65499612984941</v>
      </c>
    </row>
    <row r="87" spans="1:11">
      <c r="A87" s="1" t="str">
        <f>'Level 2 2014-15 to 2022-23 cash'!A87</f>
        <v>Rural Affairs, Land Reform and Islands</v>
      </c>
      <c r="B87" s="1" t="str">
        <f>'Level 2 2014-15 to 2022-23 cash'!B87</f>
        <v>Island Plan</v>
      </c>
      <c r="C87" s="106">
        <f>'Level 2 2014-15 to 2022-23 cash'!C87/Deflators!$C$2*Deflators!$L$2</f>
        <v>0</v>
      </c>
      <c r="D87" s="106">
        <f>'Level 2 2014-15 to 2022-23 cash'!D87/Deflators!$D$2*Deflators!$L$2</f>
        <v>0</v>
      </c>
      <c r="E87" s="106">
        <f>'Level 2 2014-15 to 2022-23 cash'!E87/Deflators!$E$2*Deflators!$L$2</f>
        <v>0</v>
      </c>
      <c r="F87" s="106">
        <f>'Level 2 2014-15 to 2022-23 cash'!F87/Deflators!$F$2*Deflators!$L$2</f>
        <v>0</v>
      </c>
      <c r="G87" s="106">
        <f>'Level 2 2014-15 to 2022-23 cash'!G87/Deflators!$G$2*Deflators!$L$2</f>
        <v>0</v>
      </c>
      <c r="H87" s="106">
        <f>'Level 2 2014-15 to 2022-23 cash'!H87/Deflators!$H$2*Deflators!$L$2</f>
        <v>0</v>
      </c>
      <c r="I87" s="106">
        <f>'Level 2 2014-15 to 2022-23 cash'!I87/Deflators!$I$2*Deflators!$L$2</f>
        <v>0</v>
      </c>
      <c r="J87" s="106">
        <f>'Level 2 2014-15 to 2022-23 cash'!J87/Deflators!$J$2*Deflators!$L$2</f>
        <v>10.42854991259167</v>
      </c>
      <c r="K87" s="106">
        <f>'Level 2 2014-15 to 2022-23 cash'!K87/Deflators!$J$2*Deflators!$L$2</f>
        <v>8.5180450013202638</v>
      </c>
    </row>
    <row r="88" spans="1:11">
      <c r="A88" s="1" t="str">
        <f>'Level 2 2014-15 to 2022-23 cash'!A88</f>
        <v>Rural Affairs, Land Reform and Islands</v>
      </c>
      <c r="B88" s="1" t="str">
        <f>'Level 2 2014-15 to 2022-23 cash'!B88</f>
        <v>Land Reform</v>
      </c>
      <c r="C88" s="106">
        <f>'Level 2 2014-15 to 2022-23 cash'!C88/Deflators!$C$2*Deflators!$L$2</f>
        <v>0</v>
      </c>
      <c r="D88" s="106">
        <f>'Level 2 2014-15 to 2022-23 cash'!D88/Deflators!$D$2*Deflators!$L$2</f>
        <v>0</v>
      </c>
      <c r="E88" s="106">
        <f>'Level 2 2014-15 to 2022-23 cash'!E88/Deflators!$E$2*Deflators!$L$2</f>
        <v>0</v>
      </c>
      <c r="F88" s="106">
        <f>'Level 2 2014-15 to 2022-23 cash'!F88/Deflators!$F$2*Deflators!$L$2</f>
        <v>0</v>
      </c>
      <c r="G88" s="106">
        <f>'Level 2 2014-15 to 2022-23 cash'!G88/Deflators!$G$2*Deflators!$L$2</f>
        <v>0</v>
      </c>
      <c r="H88" s="106">
        <f>'Level 2 2014-15 to 2022-23 cash'!H88/Deflators!$H$2*Deflators!$L$2</f>
        <v>0</v>
      </c>
      <c r="I88" s="106">
        <f>'Level 2 2014-15 to 2022-23 cash'!I88/Deflators!$I$2*Deflators!$L$2</f>
        <v>14.601800242167373</v>
      </c>
      <c r="J88" s="106">
        <f>'Level 2 2014-15 to 2022-23 cash'!J88/Deflators!$J$2*Deflators!$L$2</f>
        <v>11.59884735231598</v>
      </c>
      <c r="K88" s="106">
        <f>'Level 2 2014-15 to 2022-23 cash'!K88/Deflators!$J$2*Deflators!$L$2</f>
        <v>11.607901877961817</v>
      </c>
    </row>
    <row r="89" spans="1:11">
      <c r="A89" s="1" t="str">
        <f>'Level 2 2014-15 to 2022-23 cash'!A89</f>
        <v>Rural Affairs, Land Reform and Islands</v>
      </c>
      <c r="B89" s="1" t="str">
        <f>'Level 2 2014-15 to 2022-23 cash'!B89</f>
        <v xml:space="preserve">Forestry Commission </v>
      </c>
      <c r="C89" s="106">
        <f>'Level 2 2014-15 to 2022-23 cash'!C89/Deflators!$C$2*Deflators!$L$2</f>
        <v>73.018547220097048</v>
      </c>
      <c r="D89" s="106">
        <f>'Level 2 2014-15 to 2022-23 cash'!D89/Deflators!$D$2*Deflators!$L$2</f>
        <v>70.054692883334184</v>
      </c>
      <c r="E89" s="106">
        <f>'Level 2 2014-15 to 2022-23 cash'!E89/Deflators!$E$2*Deflators!$L$2</f>
        <v>70.507641926364201</v>
      </c>
      <c r="F89" s="106">
        <f>'Level 2 2014-15 to 2022-23 cash'!F89/Deflators!$F$2*Deflators!$L$2</f>
        <v>83.403508912365581</v>
      </c>
      <c r="G89" s="106">
        <f>'Level 2 2014-15 to 2022-23 cash'!G89/Deflators!$G$2*Deflators!$L$2</f>
        <v>82.892424624339327</v>
      </c>
      <c r="H89" s="106">
        <f>'Level 2 2014-15 to 2022-23 cash'!H89/Deflators!$H$2*Deflators!$L$2</f>
        <v>0</v>
      </c>
      <c r="I89" s="106">
        <f>'Level 2 2014-15 to 2022-23 cash'!I89/Deflators!$I$2*Deflators!$L$2</f>
        <v>0</v>
      </c>
      <c r="J89" s="106">
        <f>'Level 2 2014-15 to 2022-23 cash'!J89/Deflators!$J$2*Deflators!$L$2</f>
        <v>0</v>
      </c>
      <c r="K89" s="106">
        <f>'Level 2 2014-15 to 2022-23 cash'!K89/Deflators!$J$2*Deflators!$L$2</f>
        <v>0</v>
      </c>
    </row>
    <row r="90" spans="1:11">
      <c r="A90" s="1" t="str">
        <f>'Level 2 2014-15 to 2022-23 cash'!A90</f>
        <v>Rural Affairs, Land Reform and Islands</v>
      </c>
      <c r="B90" s="1" t="str">
        <f>'Level 2 2014-15 to 2022-23 cash'!B90</f>
        <v>Forestry and Land Scotland</v>
      </c>
      <c r="C90" s="106">
        <f>'Level 2 2014-15 to 2022-23 cash'!C90/Deflators!$C$2*Deflators!$L$2</f>
        <v>0</v>
      </c>
      <c r="D90" s="106">
        <f>'Level 2 2014-15 to 2022-23 cash'!D90/Deflators!$D$2*Deflators!$L$2</f>
        <v>0</v>
      </c>
      <c r="E90" s="106">
        <f>'Level 2 2014-15 to 2022-23 cash'!E90/Deflators!$E$2*Deflators!$L$2</f>
        <v>0</v>
      </c>
      <c r="F90" s="106">
        <f>'Level 2 2014-15 to 2022-23 cash'!F90/Deflators!$F$2*Deflators!$L$2</f>
        <v>0</v>
      </c>
      <c r="G90" s="106">
        <f>'Level 2 2014-15 to 2022-23 cash'!G90/Deflators!$G$2*Deflators!$L$2</f>
        <v>0</v>
      </c>
      <c r="H90" s="106">
        <f>'Level 2 2014-15 to 2022-23 cash'!H90/Deflators!$H$2*Deflators!$L$2</f>
        <v>22.968154760288453</v>
      </c>
      <c r="I90" s="106">
        <f>'Level 2 2014-15 to 2022-23 cash'!I90/Deflators!$I$2*Deflators!$L$2</f>
        <v>25.150351820419004</v>
      </c>
      <c r="J90" s="106">
        <f>'Level 2 2014-15 to 2022-23 cash'!J90/Deflators!$J$2*Deflators!$L$2</f>
        <v>49.449028183322127</v>
      </c>
      <c r="K90" s="106">
        <f>'Level 2 2014-15 to 2022-23 cash'!K90/Deflators!$J$2*Deflators!$L$2</f>
        <v>34.028039192757603</v>
      </c>
    </row>
    <row r="91" spans="1:11">
      <c r="A91" s="1" t="str">
        <f>'Level 2 2014-15 to 2022-23 cash'!A91</f>
        <v>Rural Affairs, Land Reform and Islands</v>
      </c>
      <c r="B91" s="1" t="str">
        <f>'Level 2 2014-15 to 2022-23 cash'!B91</f>
        <v>Scottish Forestry</v>
      </c>
      <c r="C91" s="106">
        <f>'Level 2 2014-15 to 2022-23 cash'!C91/Deflators!$C$2*Deflators!$L$2</f>
        <v>0</v>
      </c>
      <c r="D91" s="106">
        <f>'Level 2 2014-15 to 2022-23 cash'!D91/Deflators!$D$2*Deflators!$L$2</f>
        <v>0</v>
      </c>
      <c r="E91" s="106">
        <f>'Level 2 2014-15 to 2022-23 cash'!E91/Deflators!$E$2*Deflators!$L$2</f>
        <v>0</v>
      </c>
      <c r="F91" s="106">
        <f>'Level 2 2014-15 to 2022-23 cash'!F91/Deflators!$F$2*Deflators!$L$2</f>
        <v>0</v>
      </c>
      <c r="G91" s="106">
        <f>'Level 2 2014-15 to 2022-23 cash'!G91/Deflators!$G$2*Deflators!$L$2</f>
        <v>0</v>
      </c>
      <c r="H91" s="106">
        <f>'Level 2 2014-15 to 2022-23 cash'!H91/Deflators!$H$2*Deflators!$L$2</f>
        <v>63.458406966570166</v>
      </c>
      <c r="I91" s="106">
        <f>'Level 2 2014-15 to 2022-23 cash'!I91/Deflators!$I$2*Deflators!$L$2</f>
        <v>49.606823398649674</v>
      </c>
      <c r="J91" s="106">
        <f>'Level 2 2014-15 to 2022-23 cash'!J91/Deflators!$J$2*Deflators!$L$2</f>
        <v>64.673081241089719</v>
      </c>
      <c r="K91" s="106">
        <f>'Level 2 2014-15 to 2022-23 cash'!K91/Deflators!$J$2*Deflators!$L$2</f>
        <v>68.580109057267975</v>
      </c>
    </row>
    <row r="92" spans="1:11" s="18" customFormat="1">
      <c r="A92" s="1" t="str">
        <f>'Level 2 2014-15 to 2022-23 cash'!A92</f>
        <v>Rural Affairs, Land Reform and Islands</v>
      </c>
      <c r="B92" s="1" t="str">
        <f>'Level 2 2014-15 to 2022-23 cash'!B92</f>
        <v>Total Rural Affairs, Land Reform and Islands</v>
      </c>
      <c r="C92" s="106">
        <f>'Level 2 2014-15 to 2022-23 cash'!C92/Deflators!$C$2*Deflators!$L$2</f>
        <v>407.68688864554179</v>
      </c>
      <c r="D92" s="106">
        <f>'Level 2 2014-15 to 2022-23 cash'!D92/Deflators!$D$2*Deflators!$L$2</f>
        <v>462.61805447177937</v>
      </c>
      <c r="E92" s="106">
        <f>'Level 2 2014-15 to 2022-23 cash'!E92/Deflators!$E$2*Deflators!$L$2</f>
        <v>595.60733527458103</v>
      </c>
      <c r="F92" s="106">
        <f>'Level 2 2014-15 to 2022-23 cash'!F92/Deflators!$F$2*Deflators!$L$2</f>
        <v>559.19949076406533</v>
      </c>
      <c r="G92" s="106">
        <f>'Level 2 2014-15 to 2022-23 cash'!G92/Deflators!$G$2*Deflators!$L$2</f>
        <v>327.79106428714249</v>
      </c>
      <c r="H92" s="106">
        <f>'Level 2 2014-15 to 2022-23 cash'!H92/Deflators!$H$2*Deflators!$L$2</f>
        <v>446.69509232251721</v>
      </c>
      <c r="I92" s="106">
        <f>'Level 2 2014-15 to 2022-23 cash'!I92/Deflators!$I$2*Deflators!$L$2</f>
        <v>897.05915582330215</v>
      </c>
      <c r="J92" s="106">
        <f>'Level 2 2014-15 to 2022-23 cash'!J92/Deflators!$J$2*Deflators!$L$2</f>
        <v>1062.261103349605</v>
      </c>
      <c r="K92" s="106">
        <f>'Level 2 2014-15 to 2022-23 cash'!K92/Deflators!$J$2*Deflators!$L$2</f>
        <v>1153.9042210425232</v>
      </c>
    </row>
    <row r="93" spans="1:11">
      <c r="A93" s="1" t="str">
        <f>'Level 2 2014-15 to 2022-23 cash'!A93</f>
        <v>Constitution, External Affairs and Culture</v>
      </c>
      <c r="B93" s="1" t="str">
        <f>'Level 2 2014-15 to 2022-23 cash'!B93</f>
        <v>Culture and Major Events</v>
      </c>
      <c r="C93" s="106">
        <f>'Level 2 2014-15 to 2022-23 cash'!C93/Deflators!$C$2*Deflators!$L$2</f>
        <v>198.08222916090156</v>
      </c>
      <c r="D93" s="106">
        <f>'Level 2 2014-15 to 2022-23 cash'!D93/Deflators!$D$2*Deflators!$L$2</f>
        <v>209.77845648734197</v>
      </c>
      <c r="E93" s="106">
        <f>'Level 2 2014-15 to 2022-23 cash'!E93/Deflators!$E$2*Deflators!$L$2</f>
        <v>207.50109950165296</v>
      </c>
      <c r="F93" s="106">
        <f>'Level 2 2014-15 to 2022-23 cash'!F93/Deflators!$F$2*Deflators!$L$2</f>
        <v>209.99370122297384</v>
      </c>
      <c r="G93" s="106">
        <f>'Level 2 2014-15 to 2022-23 cash'!G93/Deflators!$G$2*Deflators!$L$2</f>
        <v>225.1668493450621</v>
      </c>
      <c r="H93" s="106">
        <f>'Level 2 2014-15 to 2022-23 cash'!H93/Deflators!$H$2*Deflators!$L$2</f>
        <v>181.61417217671385</v>
      </c>
      <c r="I93" s="106">
        <f>'Level 2 2014-15 to 2022-23 cash'!I93/Deflators!$I$2*Deflators!$L$2</f>
        <v>295.0259774727125</v>
      </c>
      <c r="J93" s="106">
        <f>'Level 2 2014-15 to 2022-23 cash'!J93/Deflators!$J$2*Deflators!$L$2</f>
        <v>518.47458845333517</v>
      </c>
      <c r="K93" s="106">
        <f>'Level 2 2014-15 to 2022-23 cash'!K93/Deflators!$J$2*Deflators!$L$2</f>
        <v>211.17417437501129</v>
      </c>
    </row>
    <row r="94" spans="1:11">
      <c r="A94" s="1" t="str">
        <f>'Level 2 2014-15 to 2022-23 cash'!A94</f>
        <v>Constitution, External Affairs and Culture</v>
      </c>
      <c r="B94" s="1" t="str">
        <f>'Level 2 2014-15 to 2022-23 cash'!B94</f>
        <v>Historic Scotland</v>
      </c>
      <c r="C94" s="106">
        <f>'Level 2 2014-15 to 2022-23 cash'!C94/Deflators!$C$2*Deflators!$L$2</f>
        <v>46.089721294954877</v>
      </c>
      <c r="D94" s="106">
        <f>'Level 2 2014-15 to 2022-23 cash'!D94/Deflators!$D$2*Deflators!$L$2</f>
        <v>0</v>
      </c>
      <c r="E94" s="106">
        <f>'Level 2 2014-15 to 2022-23 cash'!E94/Deflators!$E$2*Deflators!$L$2</f>
        <v>0</v>
      </c>
      <c r="F94" s="106">
        <f>'Level 2 2014-15 to 2022-23 cash'!F94/Deflators!$F$2*Deflators!$L$2</f>
        <v>0</v>
      </c>
      <c r="G94" s="106">
        <f>'Level 2 2014-15 to 2022-23 cash'!G94/Deflators!$G$2*Deflators!$L$2</f>
        <v>0</v>
      </c>
      <c r="H94" s="106">
        <f>'Level 2 2014-15 to 2022-23 cash'!H94/Deflators!$H$2*Deflators!$L$2</f>
        <v>0</v>
      </c>
      <c r="I94" s="106">
        <f>'Level 2 2014-15 to 2022-23 cash'!I94/Deflators!$I$2*Deflators!$L$2</f>
        <v>0</v>
      </c>
      <c r="J94" s="106">
        <f>'Level 2 2014-15 to 2022-23 cash'!J94/Deflators!$J$2*Deflators!$L$2</f>
        <v>0</v>
      </c>
      <c r="K94" s="106">
        <f>'Level 2 2014-15 to 2022-23 cash'!K94/Deflators!$J$2*Deflators!$L$2</f>
        <v>0</v>
      </c>
    </row>
    <row r="95" spans="1:11" s="18" customFormat="1">
      <c r="A95" s="1" t="str">
        <f>'Level 2 2014-15 to 2022-23 cash'!A95</f>
        <v>Constitution, External Affairs and Culture</v>
      </c>
      <c r="B95" s="1" t="str">
        <f>'Level 2 2014-15 to 2022-23 cash'!B95</f>
        <v>National Records of Scotland</v>
      </c>
      <c r="C95" s="106">
        <f>'Level 2 2014-15 to 2022-23 cash'!C95/Deflators!$C$2*Deflators!$L$2</f>
        <v>25.763636341842751</v>
      </c>
      <c r="D95" s="106">
        <f>'Level 2 2014-15 to 2022-23 cash'!D95/Deflators!$D$2*Deflators!$L$2</f>
        <v>27.122092107125717</v>
      </c>
      <c r="E95" s="106">
        <f>'Level 2 2014-15 to 2022-23 cash'!E95/Deflators!$E$2*Deflators!$L$2</f>
        <v>32.174610219517348</v>
      </c>
      <c r="F95" s="106">
        <f>'Level 2 2014-15 to 2022-23 cash'!F95/Deflators!$F$2*Deflators!$L$2</f>
        <v>32.544692646813274</v>
      </c>
      <c r="G95" s="106">
        <f>'Level 2 2014-15 to 2022-23 cash'!G95/Deflators!$G$2*Deflators!$L$2</f>
        <v>41.375923414096398</v>
      </c>
      <c r="H95" s="106">
        <f>'Level 2 2014-15 to 2022-23 cash'!H95/Deflators!$H$2*Deflators!$L$2</f>
        <v>49.132908378967571</v>
      </c>
      <c r="I95" s="106">
        <f>'Level 2 2014-15 to 2022-23 cash'!I95/Deflators!$I$2*Deflators!$L$2</f>
        <v>56.991370895207517</v>
      </c>
      <c r="J95" s="106">
        <f>'Level 2 2014-15 to 2022-23 cash'!J95/Deflators!$J$2*Deflators!$L$2</f>
        <v>69.260330296411411</v>
      </c>
      <c r="K95" s="106">
        <f>'Level 2 2014-15 to 2022-23 cash'!K95/Deflators!$J$2*Deflators!$L$2</f>
        <v>70.084292130182476</v>
      </c>
    </row>
    <row r="96" spans="1:11">
      <c r="A96" s="1" t="str">
        <f>'Level 2 2014-15 to 2022-23 cash'!A96</f>
        <v>Constitution, External Affairs and Culture</v>
      </c>
      <c r="B96" s="1" t="str">
        <f>'Level 2 2014-15 to 2022-23 cash'!B96</f>
        <v>Historic Environment  Scotland</v>
      </c>
      <c r="C96" s="106">
        <f>'Level 2 2014-15 to 2022-23 cash'!C96/Deflators!$C$2*Deflators!$L$2</f>
        <v>0</v>
      </c>
      <c r="D96" s="106">
        <f>'Level 2 2014-15 to 2022-23 cash'!D96/Deflators!$D$2*Deflators!$L$2</f>
        <v>58.228946561743825</v>
      </c>
      <c r="E96" s="106">
        <f>'Level 2 2014-15 to 2022-23 cash'!E96/Deflators!$E$2*Deflators!$L$2</f>
        <v>54.16897267426554</v>
      </c>
      <c r="F96" s="106">
        <f>'Level 2 2014-15 to 2022-23 cash'!F96/Deflators!$F$2*Deflators!$L$2</f>
        <v>51.353792579572271</v>
      </c>
      <c r="G96" s="106">
        <f>'Level 2 2014-15 to 2022-23 cash'!G96/Deflators!$G$2*Deflators!$L$2</f>
        <v>51.747171512562709</v>
      </c>
      <c r="H96" s="106">
        <f>'Level 2 2014-15 to 2022-23 cash'!H96/Deflators!$H$2*Deflators!$L$2</f>
        <v>48.185767976481458</v>
      </c>
      <c r="I96" s="106">
        <f>'Level 2 2014-15 to 2022-23 cash'!I96/Deflators!$I$2*Deflators!$L$2</f>
        <v>92.659959137666036</v>
      </c>
      <c r="J96" s="106">
        <f>'Level 2 2014-15 to 2022-23 cash'!J96/Deflators!$J$2*Deflators!$L$2</f>
        <v>87.173577470992299</v>
      </c>
      <c r="K96" s="106">
        <f>'Level 2 2014-15 to 2022-23 cash'!K96/Deflators!$J$2*Deflators!$L$2</f>
        <v>74.446309860064005</v>
      </c>
    </row>
    <row r="97" spans="1:11">
      <c r="A97" s="1" t="str">
        <f>'Level 2 2014-15 to 2022-23 cash'!A97</f>
        <v>Constitution, External Affairs and Culture</v>
      </c>
      <c r="B97" s="1" t="str">
        <f>'Level 2 2014-15 to 2022-23 cash'!B97</f>
        <v>External Affairs</v>
      </c>
      <c r="C97" s="106">
        <f>'Level 2 2014-15 to 2022-23 cash'!C97/Deflators!$C$2*Deflators!$L$2</f>
        <v>15.794792129169927</v>
      </c>
      <c r="D97" s="106">
        <f>'Level 2 2014-15 to 2022-23 cash'!D97/Deflators!$D$2*Deflators!$L$2</f>
        <v>18.509863807706648</v>
      </c>
      <c r="E97" s="106">
        <f>'Level 2 2014-15 to 2022-23 cash'!E97/Deflators!$E$2*Deflators!$L$2</f>
        <v>14.830484398058779</v>
      </c>
      <c r="F97" s="106">
        <f>'Level 2 2014-15 to 2022-23 cash'!F97/Deflators!$F$2*Deflators!$L$2</f>
        <v>18.561611775749014</v>
      </c>
      <c r="G97" s="106">
        <f>'Level 2 2014-15 to 2022-23 cash'!G97/Deflators!$G$2*Deflators!$L$2</f>
        <v>18.88468790820292</v>
      </c>
      <c r="H97" s="106">
        <f>'Level 2 2014-15 to 2022-23 cash'!H97/Deflators!$H$2*Deflators!$L$2</f>
        <v>22.021014357802336</v>
      </c>
      <c r="I97" s="106">
        <f>'Level 2 2014-15 to 2022-23 cash'!I97/Deflators!$I$2*Deflators!$L$2</f>
        <v>23.902939281468761</v>
      </c>
      <c r="J97" s="106">
        <f>'Level 2 2014-15 to 2022-23 cash'!J97/Deflators!$J$2*Deflators!$L$2</f>
        <v>30.958554998819189</v>
      </c>
      <c r="K97" s="106">
        <f>'Level 2 2014-15 to 2022-23 cash'!K97/Deflators!$J$2*Deflators!$L$2</f>
        <v>28.632673723545047</v>
      </c>
    </row>
    <row r="98" spans="1:11" s="18" customFormat="1">
      <c r="A98" s="1" t="str">
        <f>'Level 2 2014-15 to 2022-23 cash'!A98</f>
        <v>Constitution, External Affairs and Culture</v>
      </c>
      <c r="B98" s="1" t="str">
        <f>'Level 2 2014-15 to 2022-23 cash'!B98</f>
        <v>Total Constitution, External Affairs and Culture</v>
      </c>
      <c r="C98" s="106">
        <f>'Level 2 2014-15 to 2022-23 cash'!C98/Deflators!$C$2*Deflators!$L$2</f>
        <v>285.73037892686909</v>
      </c>
      <c r="D98" s="106">
        <f>'Level 2 2014-15 to 2022-23 cash'!D98/Deflators!$D$2*Deflators!$L$2</f>
        <v>313.63935896391814</v>
      </c>
      <c r="E98" s="106">
        <f>'Level 2 2014-15 to 2022-23 cash'!E98/Deflators!$E$2*Deflators!$L$2</f>
        <v>308.67516679349461</v>
      </c>
      <c r="F98" s="106">
        <f>'Level 2 2014-15 to 2022-23 cash'!F98/Deflators!$F$2*Deflators!$L$2</f>
        <v>312.45379822510841</v>
      </c>
      <c r="G98" s="106">
        <f>'Level 2 2014-15 to 2022-23 cash'!G98/Deflators!$G$2*Deflators!$L$2</f>
        <v>337.17463217992412</v>
      </c>
      <c r="H98" s="106">
        <f>'Level 2 2014-15 to 2022-23 cash'!H98/Deflators!$H$2*Deflators!$L$2</f>
        <v>300.95386288996519</v>
      </c>
      <c r="I98" s="106">
        <f>'Level 2 2014-15 to 2022-23 cash'!I98/Deflators!$I$2*Deflators!$L$2</f>
        <v>468.58024678705488</v>
      </c>
      <c r="J98" s="106">
        <f>'Level 2 2014-15 to 2022-23 cash'!J98/Deflators!$J$2*Deflators!$L$2</f>
        <v>705.86705121955799</v>
      </c>
      <c r="K98" s="106">
        <f>'Level 2 2014-15 to 2022-23 cash'!K98/Deflators!$J$2*Deflators!$L$2</f>
        <v>384.33745008880283</v>
      </c>
    </row>
    <row r="99" spans="1:11">
      <c r="A99" s="1" t="str">
        <f>'Level 2 2014-15 to 2022-23 cash'!A99</f>
        <v>Deputy First Minister &amp; Covid Recovery</v>
      </c>
      <c r="B99" s="1" t="str">
        <f>'Level 2 2014-15 to 2022-23 cash'!B99</f>
        <v>Cities Investments and Strategy</v>
      </c>
      <c r="C99" s="106">
        <f>'Level 2 2014-15 to 2022-23 cash'!C99/Deflators!$C$2*Deflators!$L$2</f>
        <v>0</v>
      </c>
      <c r="D99" s="106">
        <f>'Level 2 2014-15 to 2022-23 cash'!D99/Deflators!$D$2*Deflators!$L$2</f>
        <v>0</v>
      </c>
      <c r="E99" s="106">
        <f>'Level 2 2014-15 to 2022-23 cash'!E99/Deflators!$E$2*Deflators!$L$2</f>
        <v>0</v>
      </c>
      <c r="F99" s="106">
        <f>'Level 2 2014-15 to 2022-23 cash'!F99/Deflators!$F$2*Deflators!$L$2</f>
        <v>0</v>
      </c>
      <c r="G99" s="106">
        <f>'Level 2 2014-15 to 2022-23 cash'!G99/Deflators!$G$2*Deflators!$L$2</f>
        <v>0</v>
      </c>
      <c r="H99" s="106">
        <f>'Level 2 2014-15 to 2022-23 cash'!H99/Deflators!$H$2*Deflators!$L$2</f>
        <v>0</v>
      </c>
      <c r="I99" s="106">
        <f>'Level 2 2014-15 to 2022-23 cash'!I99/Deflators!$I$2*Deflators!$L$2</f>
        <v>0</v>
      </c>
      <c r="J99" s="106">
        <f>'Level 2 2014-15 to 2022-23 cash'!J99/Deflators!$J$2*Deflators!$L$2</f>
        <v>0</v>
      </c>
      <c r="K99" s="106">
        <f>'Level 2 2014-15 to 2022-23 cash'!K99/Deflators!$J$2*Deflators!$L$2</f>
        <v>7.141757103153183</v>
      </c>
    </row>
    <row r="100" spans="1:11" s="18" customFormat="1">
      <c r="A100" s="1" t="str">
        <f>'Level 2 2014-15 to 2022-23 cash'!A100</f>
        <v>Deputy First Minister &amp; Covid Recovery</v>
      </c>
      <c r="B100" s="1" t="str">
        <f>'Level 2 2014-15 to 2022-23 cash'!B100</f>
        <v xml:space="preserve">Economic Advice </v>
      </c>
      <c r="C100" s="106">
        <f>'Level 2 2014-15 to 2022-23 cash'!C100/Deflators!$C$2*Deflators!$L$2</f>
        <v>0</v>
      </c>
      <c r="D100" s="106">
        <f>'Level 2 2014-15 to 2022-23 cash'!D100/Deflators!$D$2*Deflators!$L$2</f>
        <v>0</v>
      </c>
      <c r="E100" s="106">
        <f>'Level 2 2014-15 to 2022-23 cash'!E100/Deflators!$E$2*Deflators!$L$2</f>
        <v>0</v>
      </c>
      <c r="F100" s="106">
        <f>'Level 2 2014-15 to 2022-23 cash'!F100/Deflators!$F$2*Deflators!$L$2</f>
        <v>0</v>
      </c>
      <c r="G100" s="106">
        <f>'Level 2 2014-15 to 2022-23 cash'!G100/Deflators!$G$2*Deflators!$L$2</f>
        <v>0</v>
      </c>
      <c r="H100" s="106">
        <f>'Level 2 2014-15 to 2022-23 cash'!H100/Deflators!$H$2*Deflators!$L$2</f>
        <v>0</v>
      </c>
      <c r="I100" s="106">
        <f>'Level 2 2014-15 to 2022-23 cash'!I100/Deflators!$I$2*Deflators!$L$2</f>
        <v>0</v>
      </c>
      <c r="J100" s="106">
        <f>'Level 2 2014-15 to 2022-23 cash'!J100/Deflators!$J$2*Deflators!$L$2</f>
        <v>0</v>
      </c>
      <c r="K100" s="106">
        <f>'Level 2 2014-15 to 2022-23 cash'!K100/Deflators!$J$2*Deflators!$L$2</f>
        <v>3.4644878752380182</v>
      </c>
    </row>
    <row r="101" spans="1:11" s="18" customFormat="1">
      <c r="A101" s="1" t="str">
        <f>'Level 2 2014-15 to 2022-23 cash'!A101</f>
        <v>Deputy First Minister &amp; Covid Recovery</v>
      </c>
      <c r="B101" s="1" t="str">
        <f>'Level 2 2014-15 to 2022-23 cash'!B101</f>
        <v>Governance, Elections &amp; Reform</v>
      </c>
      <c r="C101" s="106">
        <f>'Level 2 2014-15 to 2022-23 cash'!C101/Deflators!$C$2*Deflators!$L$2</f>
        <v>0.12946550925549122</v>
      </c>
      <c r="D101" s="106">
        <f>'Level 2 2014-15 to 2022-23 cash'!D101/Deflators!$D$2*Deflators!$L$2</f>
        <v>1.9281108133027758</v>
      </c>
      <c r="E101" s="106">
        <f>'Level 2 2014-15 to 2022-23 cash'!E101/Deflators!$E$2*Deflators!$L$2</f>
        <v>1.6338669252098654</v>
      </c>
      <c r="F101" s="106">
        <f>'Level 2 2014-15 to 2022-23 cash'!F101/Deflators!$F$2*Deflators!$L$2</f>
        <v>0.12374407850499343</v>
      </c>
      <c r="G101" s="106">
        <f>'Level 2 2014-15 to 2022-23 cash'!G101/Deflators!$G$2*Deflators!$L$2</f>
        <v>1.2942852265905613</v>
      </c>
      <c r="H101" s="106">
        <f>'Level 2 2014-15 to 2022-23 cash'!H101/Deflators!$H$2*Deflators!$L$2</f>
        <v>5.3276647639844361</v>
      </c>
      <c r="I101" s="106">
        <f>'Level 2 2014-15 to 2022-23 cash'!I101/Deflators!$I$2*Deflators!$L$2</f>
        <v>5.5993216307334635</v>
      </c>
      <c r="J101" s="106">
        <f>'Level 2 2014-15 to 2022-23 cash'!J101/Deflators!$J$2*Deflators!$L$2</f>
        <v>4.165081797084583</v>
      </c>
      <c r="K101" s="106">
        <f>'Level 2 2014-15 to 2022-23 cash'!K101/Deflators!$J$2*Deflators!$L$2</f>
        <v>3.0027070673003804</v>
      </c>
    </row>
    <row r="102" spans="1:11">
      <c r="A102" s="1" t="str">
        <f>'Level 2 2014-15 to 2022-23 cash'!A102</f>
        <v>Deputy First Minister &amp; Covid Recovery</v>
      </c>
      <c r="B102" s="1" t="str">
        <f>'Level 2 2014-15 to 2022-23 cash'!B102</f>
        <v>Government Business</v>
      </c>
      <c r="C102" s="106">
        <f>'Level 2 2014-15 to 2022-23 cash'!C102/Deflators!$C$2*Deflators!$L$2</f>
        <v>5.6964824072416143</v>
      </c>
      <c r="D102" s="106">
        <f>'Level 2 2014-15 to 2022-23 cash'!D102/Deflators!$D$2*Deflators!$L$2</f>
        <v>6.4270360443425849</v>
      </c>
      <c r="E102" s="106">
        <f>'Level 2 2014-15 to 2022-23 cash'!E102/Deflators!$E$2*Deflators!$L$2</f>
        <v>40.343944845566682</v>
      </c>
      <c r="F102" s="106">
        <f>'Level 2 2014-15 to 2022-23 cash'!F102/Deflators!$F$2*Deflators!$L$2</f>
        <v>13.73559271405427</v>
      </c>
      <c r="G102" s="106">
        <f>'Level 2 2014-15 to 2022-23 cash'!G102/Deflators!$G$2*Deflators!$L$2</f>
        <v>13.751174593748221</v>
      </c>
      <c r="H102" s="106">
        <f>'Level 2 2014-15 to 2022-23 cash'!H102/Deflators!$H$2*Deflators!$L$2</f>
        <v>15.035853889467186</v>
      </c>
      <c r="I102" s="106">
        <f>'Level 2 2014-15 to 2022-23 cash'!I102/Deflators!$I$2*Deflators!$L$2</f>
        <v>27.864119693184755</v>
      </c>
      <c r="J102" s="106">
        <f>'Level 2 2014-15 to 2022-23 cash'!J102/Deflators!$J$2*Deflators!$L$2</f>
        <v>62.403790751102058</v>
      </c>
      <c r="K102" s="106">
        <f>'Level 2 2014-15 to 2022-23 cash'!K102/Deflators!$J$2*Deflators!$L$2</f>
        <v>11.386065999638832</v>
      </c>
    </row>
    <row r="103" spans="1:11" s="18" customFormat="1">
      <c r="A103" s="1" t="str">
        <f>'Level 2 2014-15 to 2022-23 cash'!A103</f>
        <v>Deputy First Minister &amp; Covid Recovery</v>
      </c>
      <c r="B103" s="1" t="str">
        <f>'Level 2 2014-15 to 2022-23 cash'!B103</f>
        <v>Organisational Readiness</v>
      </c>
      <c r="C103" s="106">
        <f>'Level 2 2014-15 to 2022-23 cash'!C103/Deflators!$C$2*Deflators!$L$2</f>
        <v>0</v>
      </c>
      <c r="D103" s="106">
        <f>'Level 2 2014-15 to 2022-23 cash'!D103/Deflators!$D$2*Deflators!$L$2</f>
        <v>0</v>
      </c>
      <c r="E103" s="106">
        <f>'Level 2 2014-15 to 2022-23 cash'!E103/Deflators!$E$2*Deflators!$L$2</f>
        <v>0</v>
      </c>
      <c r="F103" s="106">
        <f>'Level 2 2014-15 to 2022-23 cash'!F103/Deflators!$F$2*Deflators!$L$2</f>
        <v>0</v>
      </c>
      <c r="G103" s="106">
        <f>'Level 2 2014-15 to 2022-23 cash'!G103/Deflators!$G$2*Deflators!$L$2</f>
        <v>0</v>
      </c>
      <c r="H103" s="106">
        <f>'Level 2 2014-15 to 2022-23 cash'!H103/Deflators!$H$2*Deflators!$L$2</f>
        <v>0</v>
      </c>
      <c r="I103" s="106">
        <f>'Level 2 2014-15 to 2022-23 cash'!I103/Deflators!$I$2*Deflators!$L$2</f>
        <v>0</v>
      </c>
      <c r="J103" s="106">
        <f>'Level 2 2014-15 to 2022-23 cash'!J103/Deflators!$J$2*Deflators!$L$2</f>
        <v>0</v>
      </c>
      <c r="K103" s="106">
        <f>'Level 2 2014-15 to 2022-23 cash'!K103/Deflators!$J$2*Deflators!$L$2</f>
        <v>25.808793537749931</v>
      </c>
    </row>
    <row r="104" spans="1:11">
      <c r="A104" s="1" t="str">
        <f>'Level 2 2014-15 to 2022-23 cash'!A104</f>
        <v>Deputy First Minister &amp; Covid Recovery</v>
      </c>
      <c r="B104" s="1" t="str">
        <f>'Level 2 2014-15 to 2022-23 cash'!B104</f>
        <v>Local Government</v>
      </c>
      <c r="C104" s="106">
        <f>'Level 2 2014-15 to 2022-23 cash'!C104/Deflators!$C$2*Deflators!$L$2</f>
        <v>13896.180435938148</v>
      </c>
      <c r="D104" s="106">
        <f>'Level 2 2014-15 to 2022-23 cash'!D104/Deflators!$D$2*Deflators!$L$2</f>
        <v>13982.402536629954</v>
      </c>
      <c r="E104" s="106">
        <f>'Level 2 2014-15 to 2022-23 cash'!E104/Deflators!$E$2*Deflators!$L$2</f>
        <v>12991.25296855715</v>
      </c>
      <c r="F104" s="106">
        <f>'Level 2 2014-15 to 2022-23 cash'!F104/Deflators!$F$2*Deflators!$L$2</f>
        <v>12946.229237270918</v>
      </c>
      <c r="G104" s="106">
        <f>'Level 2 2014-15 to 2022-23 cash'!G104/Deflators!$G$2*Deflators!$L$2</f>
        <v>12971.457423666332</v>
      </c>
      <c r="H104" s="106">
        <f>'Level 2 2014-15 to 2022-23 cash'!H104/Deflators!$H$2*Deflators!$L$2</f>
        <v>13494.027706770092</v>
      </c>
      <c r="I104" s="106">
        <f>'Level 2 2014-15 to 2022-23 cash'!I104/Deflators!$I$2*Deflators!$L$2</f>
        <v>14224.482088981538</v>
      </c>
      <c r="J104" s="106">
        <f>'Level 2 2014-15 to 2022-23 cash'!J104/Deflators!$J$2*Deflators!$L$2</f>
        <v>14500.490067988949</v>
      </c>
      <c r="K104" s="106">
        <f>'Level 2 2014-15 to 2022-23 cash'!K104/Deflators!$J$2*Deflators!$L$2</f>
        <v>15132.780043810442</v>
      </c>
    </row>
    <row r="105" spans="1:11">
      <c r="A105" s="1" t="str">
        <f>'Level 2 2014-15 to 2022-23 cash'!A105</f>
        <v>Deputy First Minister &amp; Covid Recovery</v>
      </c>
      <c r="B105" s="1" t="str">
        <f>'Level 2 2014-15 to 2022-23 cash'!B105</f>
        <v>Scottish Public Pensions Agency</v>
      </c>
      <c r="C105" s="106">
        <f>'Level 2 2014-15 to 2022-23 cash'!C105/Deflators!$C$2*Deflators!$L$2</f>
        <v>4678.754038984197</v>
      </c>
      <c r="D105" s="106">
        <f>'Level 2 2014-15 to 2022-23 cash'!D105/Deflators!$D$2*Deflators!$L$2</f>
        <v>4408.3040228145801</v>
      </c>
      <c r="E105" s="106">
        <f>'Level 2 2014-15 to 2022-23 cash'!E105/Deflators!$E$2*Deflators!$L$2</f>
        <v>4148.890851392528</v>
      </c>
      <c r="F105" s="106">
        <f>'Level 2 2014-15 to 2022-23 cash'!F105/Deflators!$F$2*Deflators!$L$2</f>
        <v>5654.4856672856749</v>
      </c>
      <c r="G105" s="106">
        <f>'Level 2 2014-15 to 2022-23 cash'!G105/Deflators!$G$2*Deflators!$L$2</f>
        <v>7079.182725775996</v>
      </c>
      <c r="H105" s="106">
        <f>'Level 2 2014-15 to 2022-23 cash'!H105/Deflators!$H$2*Deflators!$L$2</f>
        <v>5178.1349729419389</v>
      </c>
      <c r="I105" s="106">
        <f>'Level 2 2014-15 to 2022-23 cash'!I105/Deflators!$I$2*Deflators!$L$2</f>
        <v>5846.6528852160163</v>
      </c>
      <c r="J105" s="106">
        <f>'Level 2 2014-15 to 2022-23 cash'!J105/Deflators!$J$2*Deflators!$L$2</f>
        <v>6814.314896775697</v>
      </c>
      <c r="K105" s="106">
        <f>'Level 2 2014-15 to 2022-23 cash'!K105/Deflators!$J$2*Deflators!$L$2</f>
        <v>8110.9433419421221</v>
      </c>
    </row>
    <row r="106" spans="1:11">
      <c r="A106" s="1" t="str">
        <f>'Level 2 2014-15 to 2022-23 cash'!A106</f>
        <v>Deputy First Minister &amp; Covid Recovery</v>
      </c>
      <c r="B106" s="1" t="str">
        <f>'Level 2 2014-15 to 2022-23 cash'!B106</f>
        <v>Scottish Fiscal Commission</v>
      </c>
      <c r="C106" s="106">
        <f>'Level 2 2014-15 to 2022-23 cash'!C106/Deflators!$C$2*Deflators!$L$2</f>
        <v>0</v>
      </c>
      <c r="D106" s="106">
        <f>'Level 2 2014-15 to 2022-23 cash'!D106/Deflators!$D$2*Deflators!$L$2</f>
        <v>0</v>
      </c>
      <c r="E106" s="106">
        <f>'Level 2 2014-15 to 2022-23 cash'!E106/Deflators!$E$2*Deflators!$L$2</f>
        <v>1.1311386405299071</v>
      </c>
      <c r="F106" s="106">
        <f>'Level 2 2014-15 to 2022-23 cash'!F106/Deflators!$F$2*Deflators!$L$2</f>
        <v>1.8561611775749012</v>
      </c>
      <c r="G106" s="106">
        <f>'Level 2 2014-15 to 2022-23 cash'!G106/Deflators!$G$2*Deflators!$L$2</f>
        <v>1.9365803296738924</v>
      </c>
      <c r="H106" s="106">
        <f>'Level 2 2014-15 to 2022-23 cash'!H106/Deflators!$H$2*Deflators!$L$2</f>
        <v>2.2494584559045396</v>
      </c>
      <c r="I106" s="106">
        <f>'Level 2 2014-15 to 2022-23 cash'!I106/Deflators!$I$2*Deflators!$L$2</f>
        <v>2.2287253733719523</v>
      </c>
      <c r="J106" s="106">
        <f>'Level 2 2014-15 to 2022-23 cash'!J106/Deflators!$J$2*Deflators!$L$2</f>
        <v>2.110836291185529</v>
      </c>
      <c r="K106" s="106">
        <f>'Level 2 2014-15 to 2022-23 cash'!K106/Deflators!$J$2*Deflators!$L$2</f>
        <v>2.4877309211934548</v>
      </c>
    </row>
    <row r="107" spans="1:11">
      <c r="A107" s="1" t="str">
        <f>'Level 2 2014-15 to 2022-23 cash'!A107</f>
        <v>Deputy First Minister &amp; Covid Recovery</v>
      </c>
      <c r="B107" s="1" t="str">
        <f>'Level 2 2014-15 to 2022-23 cash'!B107</f>
        <v>Registers of Scotland</v>
      </c>
      <c r="C107" s="106">
        <f>'Level 2 2014-15 to 2022-23 cash'!C107/Deflators!$C$2*Deflators!$L$2</f>
        <v>0</v>
      </c>
      <c r="D107" s="106">
        <f>'Level 2 2014-15 to 2022-23 cash'!D107/Deflators!$D$2*Deflators!$L$2</f>
        <v>0</v>
      </c>
      <c r="E107" s="106">
        <f>'Level 2 2014-15 to 2022-23 cash'!E107/Deflators!$E$2*Deflators!$L$2</f>
        <v>0</v>
      </c>
      <c r="F107" s="106">
        <f>'Level 2 2014-15 to 2022-23 cash'!F107/Deflators!$F$2*Deflators!$L$2</f>
        <v>0</v>
      </c>
      <c r="G107" s="106">
        <f>'Level 2 2014-15 to 2022-23 cash'!G107/Deflators!$G$2*Deflators!$L$2</f>
        <v>0</v>
      </c>
      <c r="H107" s="106">
        <f>'Level 2 2014-15 to 2022-23 cash'!H107/Deflators!$H$2*Deflators!$L$2</f>
        <v>-59.196275155382622</v>
      </c>
      <c r="I107" s="106">
        <f>'Level 2 2014-15 to 2022-23 cash'!I107/Deflators!$I$2*Deflators!$L$2</f>
        <v>29.360790183212366</v>
      </c>
      <c r="J107" s="106">
        <f>'Level 2 2014-15 to 2022-23 cash'!J107/Deflators!$J$2*Deflators!$L$2</f>
        <v>2.0067092462584144</v>
      </c>
      <c r="K107" s="106">
        <f>'Level 2 2014-15 to 2022-23 cash'!K107/Deflators!$J$2*Deflators!$L$2</f>
        <v>8.4286315605676325</v>
      </c>
    </row>
    <row r="108" spans="1:11">
      <c r="A108" s="1" t="str">
        <f>'Level 2 2014-15 to 2022-23 cash'!A108</f>
        <v>Deputy First Minister &amp; Covid Recovery</v>
      </c>
      <c r="B108" s="1" t="str">
        <f>'Level 2 2014-15 to 2022-23 cash'!B108</f>
        <v>Accountant in Bankruptcy</v>
      </c>
      <c r="C108" s="106">
        <f>'Level 2 2014-15 to 2022-23 cash'!C108/Deflators!$C$2*Deflators!$L$2</f>
        <v>0.77679305553294731</v>
      </c>
      <c r="D108" s="106">
        <f>'Level 2 2014-15 to 2022-23 cash'!D108/Deflators!$D$2*Deflators!$L$2</f>
        <v>1.413947929755369</v>
      </c>
      <c r="E108" s="106">
        <f>'Level 2 2014-15 to 2022-23 cash'!E108/Deflators!$E$2*Deflators!$L$2</f>
        <v>1.759548996379855</v>
      </c>
      <c r="F108" s="106">
        <f>'Level 2 2014-15 to 2022-23 cash'!F108/Deflators!$F$2*Deflators!$L$2</f>
        <v>2.7223697271098559</v>
      </c>
      <c r="G108" s="106">
        <f>'Level 2 2014-15 to 2022-23 cash'!G108/Deflators!$G$2*Deflators!$L$2</f>
        <v>2.0977600442212188</v>
      </c>
      <c r="H108" s="106">
        <f>'Level 2 2014-15 to 2022-23 cash'!H108/Deflators!$H$2*Deflators!$L$2</f>
        <v>2.8414212074583656</v>
      </c>
      <c r="I108" s="106">
        <f>'Level 2 2014-15 to 2022-23 cash'!I108/Deflators!$I$2*Deflators!$L$2</f>
        <v>2.0838862936918607</v>
      </c>
      <c r="J108" s="106">
        <f>'Level 2 2014-15 to 2022-23 cash'!J108/Deflators!$J$2*Deflators!$L$2</f>
        <v>-6.1118048109393336E-2</v>
      </c>
      <c r="K108" s="106">
        <f>'Level 2 2014-15 to 2022-23 cash'!K108/Deflators!$J$2*Deflators!$L$2</f>
        <v>4.4853856418060332</v>
      </c>
    </row>
    <row r="109" spans="1:11">
      <c r="A109" s="1" t="str">
        <f>'Level 2 2014-15 to 2022-23 cash'!A109</f>
        <v>Deputy First Minister &amp; Covid Recovery</v>
      </c>
      <c r="B109" s="1" t="str">
        <f>'Level 2 2014-15 to 2022-23 cash'!B109</f>
        <v>Planning</v>
      </c>
      <c r="C109" s="106">
        <f>'Level 2 2014-15 to 2022-23 cash'!C109/Deflators!$C$2*Deflators!$L$2</f>
        <v>6.473275462774561</v>
      </c>
      <c r="D109" s="106">
        <f>'Level 2 2014-15 to 2022-23 cash'!D109/Deflators!$D$2*Deflators!$L$2</f>
        <v>6.6841174861162891</v>
      </c>
      <c r="E109" s="106">
        <f>'Level 2 2014-15 to 2022-23 cash'!E109/Deflators!$E$2*Deflators!$L$2</f>
        <v>5.5300111314795455</v>
      </c>
      <c r="F109" s="106">
        <f>'Level 2 2014-15 to 2022-23 cash'!F109/Deflators!$F$2*Deflators!$L$2</f>
        <v>8.1671091813295664</v>
      </c>
      <c r="G109" s="106">
        <f>'Level 2 2014-15 to 2022-23 cash'!G109/Deflators!$G$2*Deflators!$L$2</f>
        <v>12.603526551069136</v>
      </c>
      <c r="H109" s="106">
        <f>'Level 2 2014-15 to 2022-23 cash'!H109/Deflators!$H$2*Deflators!$L$2</f>
        <v>13.259965634805706</v>
      </c>
      <c r="I109" s="106">
        <f>'Level 2 2014-15 to 2022-23 cash'!I109/Deflators!$I$2*Deflators!$L$2</f>
        <v>15.016107377066238</v>
      </c>
      <c r="J109" s="106">
        <f>'Level 2 2014-15 to 2022-23 cash'!J109/Deflators!$J$2*Deflators!$L$2</f>
        <v>14.976185418212824</v>
      </c>
      <c r="K109" s="106">
        <f>'Level 2 2014-15 to 2022-23 cash'!K109/Deflators!$J$2*Deflators!$L$2</f>
        <v>11.553574724086801</v>
      </c>
    </row>
    <row r="110" spans="1:11">
      <c r="A110" s="1" t="str">
        <f>'Level 2 2014-15 to 2022-23 cash'!A110</f>
        <v>Deputy First Minister &amp; Covid Recovery</v>
      </c>
      <c r="B110" s="1" t="str">
        <f>'Level 2 2014-15 to 2022-23 cash'!B110</f>
        <v>Other Finance</v>
      </c>
      <c r="C110" s="106">
        <f>'Level 2 2014-15 to 2022-23 cash'!C110/Deflators!$C$2*Deflators!$L$2</f>
        <v>80.398081247660045</v>
      </c>
      <c r="D110" s="106">
        <f>'Level 2 2014-15 to 2022-23 cash'!D110/Deflators!$D$2*Deflators!$L$2</f>
        <v>62.856412513670477</v>
      </c>
      <c r="E110" s="106">
        <f>'Level 2 2014-15 to 2022-23 cash'!E110/Deflators!$E$2*Deflators!$L$2</f>
        <v>51.152602966185782</v>
      </c>
      <c r="F110" s="106">
        <f>'Level 2 2014-15 to 2022-23 cash'!F110/Deflators!$F$2*Deflators!$L$2</f>
        <v>44.795356418807614</v>
      </c>
      <c r="G110" s="106">
        <f>'Level 2 2014-15 to 2022-23 cash'!G110/Deflators!$G$2*Deflators!$L$2</f>
        <v>64.593073574229322</v>
      </c>
      <c r="H110" s="106">
        <f>'Level 2 2014-15 to 2022-23 cash'!H110/Deflators!$H$2*Deflators!$L$2</f>
        <v>122.53628957164203</v>
      </c>
      <c r="I110" s="106">
        <f>'Level 2 2014-15 to 2022-23 cash'!I110/Deflators!$I$2*Deflators!$L$2</f>
        <v>167.51481652675153</v>
      </c>
      <c r="J110" s="106">
        <f>'Level 2 2014-15 to 2022-23 cash'!J110/Deflators!$J$2*Deflators!$L$2</f>
        <v>143.60704037437122</v>
      </c>
      <c r="K110" s="106">
        <f>'Level 2 2014-15 to 2022-23 cash'!K110/Deflators!$J$2*Deflators!$L$2</f>
        <v>87.644412804575779</v>
      </c>
    </row>
    <row r="111" spans="1:11">
      <c r="A111" s="1" t="str">
        <f>'Level 2 2014-15 to 2022-23 cash'!A111</f>
        <v>Deputy First Minister &amp; Covid Recovery</v>
      </c>
      <c r="B111" s="1" t="str">
        <f>'Level 2 2014-15 to 2022-23 cash'!B111</f>
        <v>Consumer Scotland</v>
      </c>
      <c r="C111" s="106">
        <f>'Level 2 2014-15 to 2022-23 cash'!C111/Deflators!$C$2*Deflators!$L$2</f>
        <v>0</v>
      </c>
      <c r="D111" s="106">
        <f>'Level 2 2014-15 to 2022-23 cash'!D111/Deflators!$D$2*Deflators!$L$2</f>
        <v>0</v>
      </c>
      <c r="E111" s="106">
        <f>'Level 2 2014-15 to 2022-23 cash'!E111/Deflators!$E$2*Deflators!$L$2</f>
        <v>0</v>
      </c>
      <c r="F111" s="106">
        <f>'Level 2 2014-15 to 2022-23 cash'!F111/Deflators!$F$2*Deflators!$L$2</f>
        <v>0</v>
      </c>
      <c r="G111" s="106">
        <f>'Level 2 2014-15 to 2022-23 cash'!G111/Deflators!$G$2*Deflators!$L$2</f>
        <v>0</v>
      </c>
      <c r="H111" s="106">
        <f>'Level 2 2014-15 to 2022-23 cash'!H111/Deflators!$H$2*Deflators!$L$2</f>
        <v>0</v>
      </c>
      <c r="I111" s="106">
        <f>'Level 2 2014-15 to 2022-23 cash'!I111/Deflators!$I$2*Deflators!$L$2</f>
        <v>0</v>
      </c>
      <c r="J111" s="106">
        <f>'Level 2 2014-15 to 2022-23 cash'!J111/Deflators!$J$2*Deflators!$L$2</f>
        <v>0</v>
      </c>
      <c r="K111" s="106">
        <f>'Level 2 2014-15 to 2022-23 cash'!K111/Deflators!$J$2*Deflators!$L$2</f>
        <v>1.8754186243937918</v>
      </c>
    </row>
    <row r="112" spans="1:11">
      <c r="A112" s="1" t="str">
        <f>'Level 2 2014-15 to 2022-23 cash'!A112</f>
        <v>Deputy First Minister &amp; Covid Recovery</v>
      </c>
      <c r="B112" s="1" t="str">
        <f>'Level 2 2014-15 to 2022-23 cash'!B112</f>
        <v>Revenue Scotland</v>
      </c>
      <c r="C112" s="106">
        <f>'Level 2 2014-15 to 2022-23 cash'!C112/Deflators!$C$2*Deflators!$L$2</f>
        <v>0</v>
      </c>
      <c r="D112" s="106">
        <f>'Level 2 2014-15 to 2022-23 cash'!D112/Deflators!$D$2*Deflators!$L$2</f>
        <v>5.9128731607951783</v>
      </c>
      <c r="E112" s="106">
        <f>'Level 2 2014-15 to 2022-23 cash'!E112/Deflators!$E$2*Deflators!$L$2</f>
        <v>5.7813752738195232</v>
      </c>
      <c r="F112" s="106">
        <f>'Level 2 2014-15 to 2022-23 cash'!F112/Deflators!$F$2*Deflators!$L$2</f>
        <v>6.8059243177746387</v>
      </c>
      <c r="G112" s="106">
        <f>'Level 2 2014-15 to 2022-23 cash'!G112/Deflators!$G$2*Deflators!$L$2</f>
        <v>9.0260640146502826</v>
      </c>
      <c r="H112" s="106">
        <f>'Level 2 2014-15 to 2022-23 cash'!H112/Deflators!$H$2*Deflators!$L$2</f>
        <v>10.536936977658106</v>
      </c>
      <c r="I112" s="106">
        <f>'Level 2 2014-15 to 2022-23 cash'!I112/Deflators!$I$2*Deflators!$L$2</f>
        <v>7.414862652769961</v>
      </c>
      <c r="J112" s="106">
        <f>'Level 2 2014-15 to 2022-23 cash'!J112/Deflators!$J$2*Deflators!$L$2</f>
        <v>7.511860838926733</v>
      </c>
      <c r="K112" s="106">
        <f>'Level 2 2014-15 to 2022-23 cash'!K112/Deflators!$J$2*Deflators!$L$2</f>
        <v>8.5735039709010099</v>
      </c>
    </row>
    <row r="113" spans="1:11">
      <c r="A113" s="1" t="str">
        <f>'Level 2 2014-15 to 2022-23 cash'!A113</f>
        <v>Deputy First Minister &amp; Covid Recovery</v>
      </c>
      <c r="B113" s="1" t="str">
        <f>'Level 2 2014-15 to 2022-23 cash'!B113</f>
        <v>Corporate Running Costs</v>
      </c>
      <c r="C113" s="106">
        <f>'Level 2 2014-15 to 2022-23 cash'!C113/Deflators!$C$2*Deflators!$L$2</f>
        <v>0</v>
      </c>
      <c r="D113" s="106">
        <f>'Level 2 2014-15 to 2022-23 cash'!D113/Deflators!$D$2*Deflators!$L$2</f>
        <v>0</v>
      </c>
      <c r="E113" s="106">
        <f>'Level 2 2014-15 to 2022-23 cash'!E113/Deflators!$E$2*Deflators!$L$2</f>
        <v>0</v>
      </c>
      <c r="F113" s="106">
        <f>'Level 2 2014-15 to 2022-23 cash'!F113/Deflators!$F$2*Deflators!$L$2</f>
        <v>0</v>
      </c>
      <c r="G113" s="106">
        <f>'Level 2 2014-15 to 2022-23 cash'!G113/Deflators!$G$2*Deflators!$L$2</f>
        <v>0</v>
      </c>
      <c r="H113" s="106">
        <f>'Level 2 2014-15 to 2022-23 cash'!H113/Deflators!$H$2*Deflators!$L$2</f>
        <v>0</v>
      </c>
      <c r="I113" s="106">
        <f>'Level 2 2014-15 to 2022-23 cash'!I113/Deflators!$I$2*Deflators!$L$2</f>
        <v>0</v>
      </c>
      <c r="J113" s="106">
        <f>'Level 2 2014-15 to 2022-23 cash'!J113/Deflators!$J$2*Deflators!$L$2</f>
        <v>0</v>
      </c>
      <c r="K113" s="106">
        <f>'Level 2 2014-15 to 2022-23 cash'!K113/Deflators!$J$2*Deflators!$L$2</f>
        <v>215.42414235002559</v>
      </c>
    </row>
    <row r="114" spans="1:11">
      <c r="A114" s="1" t="str">
        <f>'Level 2 2014-15 to 2022-23 cash'!A114</f>
        <v>Deputy First Minister &amp; Covid Recovery</v>
      </c>
      <c r="B114" s="1" t="str">
        <f>'Level 2 2014-15 to 2022-23 cash'!B114</f>
        <v>Total Deputy First Minister &amp; Covid Recovery</v>
      </c>
      <c r="C114" s="106">
        <f>'Level 2 2014-15 to 2022-23 cash'!C114/Deflators!$C$2*Deflators!$L$2</f>
        <v>18668.408572604814</v>
      </c>
      <c r="D114" s="106">
        <f>'Level 2 2014-15 to 2022-23 cash'!D114/Deflators!$D$2*Deflators!$L$2</f>
        <v>18475.929057392517</v>
      </c>
      <c r="E114" s="106">
        <f>'Level 2 2014-15 to 2022-23 cash'!E114/Deflators!$E$2*Deflators!$L$2</f>
        <v>17247.476308728848</v>
      </c>
      <c r="F114" s="106">
        <f>'Level 2 2014-15 to 2022-23 cash'!F114/Deflators!$F$2*Deflators!$L$2</f>
        <v>18678.921162171751</v>
      </c>
      <c r="G114" s="106">
        <f>'Level 2 2014-15 to 2022-23 cash'!G114/Deflators!$G$2*Deflators!$L$2</f>
        <v>20155.942613776515</v>
      </c>
      <c r="H114" s="106">
        <f>'Level 2 2014-15 to 2022-23 cash'!H114/Deflators!$H$2*Deflators!$L$2</f>
        <v>18784.75399505757</v>
      </c>
      <c r="I114" s="106">
        <f>'Level 2 2014-15 to 2022-23 cash'!I114/Deflators!$I$2*Deflators!$L$2</f>
        <v>20328.217603928337</v>
      </c>
      <c r="J114" s="106">
        <f>'Level 2 2014-15 to 2022-23 cash'!J114/Deflators!$J$2*Deflators!$L$2</f>
        <v>21551.52535143368</v>
      </c>
      <c r="K114" s="106">
        <f>'Level 2 2014-15 to 2022-23 cash'!K114/Deflators!$J$2*Deflators!$L$2</f>
        <v>23634.999997933199</v>
      </c>
    </row>
    <row r="115" spans="1:11">
      <c r="A115" s="1" t="str">
        <f>'Level 2 2014-15 to 2022-23 cash'!A115</f>
        <v>Administration</v>
      </c>
      <c r="B115" s="1" t="str">
        <f>'Level 2 2014-15 to 2022-23 cash'!B115</f>
        <v>Administration</v>
      </c>
      <c r="C115" s="106">
        <f>'Level 2 2014-15 to 2022-23 cash'!C115/Deflators!$C$2*Deflators!$L$2</f>
        <v>258.93101851098243</v>
      </c>
      <c r="D115" s="106">
        <f>'Level 2 2014-15 to 2022-23 cash'!D115/Deflators!$D$2*Deflators!$L$2</f>
        <v>234.8438970602781</v>
      </c>
      <c r="E115" s="106">
        <f>'Level 2 2014-15 to 2022-23 cash'!E115/Deflators!$E$2*Deflators!$L$2</f>
        <v>228.11295917353121</v>
      </c>
      <c r="F115" s="106">
        <f>'Level 2 2014-15 to 2022-23 cash'!F115/Deflators!$F$2*Deflators!$L$2</f>
        <v>228.06033668470292</v>
      </c>
      <c r="G115" s="106">
        <f>'Level 2 2014-15 to 2022-23 cash'!G115/Deflators!$G$2*Deflators!$L$2</f>
        <v>228.11171179882146</v>
      </c>
      <c r="H115" s="106">
        <f>'Level 2 2014-15 to 2022-23 cash'!H115/Deflators!$H$2*Deflators!$L$2</f>
        <v>0</v>
      </c>
      <c r="I115" s="106">
        <f>'Level 2 2014-15 to 2022-23 cash'!I115/Deflators!$I$2*Deflators!$L$2</f>
        <v>0</v>
      </c>
      <c r="J115" s="106">
        <f>'Level 2 2014-15 to 2022-23 cash'!J115/Deflators!$J$2*Deflators!$L$2</f>
        <v>0</v>
      </c>
      <c r="K115" s="106">
        <f>'Level 2 2014-15 to 2022-23 cash'!K115/Deflators!$J$2*Deflators!$L$2</f>
        <v>0</v>
      </c>
    </row>
    <row r="116" spans="1:11">
      <c r="A116" s="1" t="str">
        <f>'Level 2 2014-15 to 2022-23 cash'!A116</f>
        <v>Administration</v>
      </c>
      <c r="B116" s="1" t="str">
        <f>'Level 2 2014-15 to 2022-23 cash'!B116</f>
        <v>Total Administration</v>
      </c>
      <c r="C116" s="106">
        <f>'Level 2 2014-15 to 2022-23 cash'!C116/Deflators!$C$2*Deflators!$L$2</f>
        <v>258.93101851098243</v>
      </c>
      <c r="D116" s="106">
        <f>'Level 2 2014-15 to 2022-23 cash'!D116/Deflators!$D$2*Deflators!$L$2</f>
        <v>234.8438970602781</v>
      </c>
      <c r="E116" s="106">
        <f>'Level 2 2014-15 to 2022-23 cash'!E116/Deflators!$E$2*Deflators!$L$2</f>
        <v>228.11295917353121</v>
      </c>
      <c r="F116" s="106">
        <f>'Level 2 2014-15 to 2022-23 cash'!F116/Deflators!$F$2*Deflators!$L$2</f>
        <v>228.06033668470292</v>
      </c>
      <c r="G116" s="106">
        <f>'Level 2 2014-15 to 2022-23 cash'!G116/Deflators!$G$2*Deflators!$L$2</f>
        <v>228.11171179882146</v>
      </c>
      <c r="H116" s="106">
        <f>'Level 2 2014-15 to 2022-23 cash'!H116/Deflators!$H$2*Deflators!$L$2</f>
        <v>0</v>
      </c>
      <c r="I116" s="106">
        <f>'Level 2 2014-15 to 2022-23 cash'!I116/Deflators!$I$2*Deflators!$L$2</f>
        <v>0</v>
      </c>
      <c r="J116" s="106">
        <f>'Level 2 2014-15 to 2022-23 cash'!J116/Deflators!$J$2*Deflators!$L$2</f>
        <v>0</v>
      </c>
      <c r="K116" s="106">
        <f>'Level 2 2014-15 to 2022-23 cash'!K116/Deflators!$J$2*Deflators!$L$2</f>
        <v>0</v>
      </c>
    </row>
    <row r="117" spans="1:11">
      <c r="A117" s="1" t="str">
        <f>'Level 2 2014-15 to 2022-23 cash'!A117</f>
        <v>Crown Office and Procurator Fiscal Service</v>
      </c>
      <c r="B117" s="1" t="str">
        <f>'Level 2 2014-15 to 2022-23 cash'!B117</f>
        <v>Total Crown Office and Procurator Fiscal Service</v>
      </c>
      <c r="C117" s="106">
        <f>'Level 2 2014-15 to 2022-23 cash'!C117/Deflators!$C$2*Deflators!$L$2</f>
        <v>145.51923240317214</v>
      </c>
      <c r="D117" s="106">
        <f>'Level 2 2014-15 to 2022-23 cash'!D117/Deflators!$D$2*Deflators!$L$2</f>
        <v>145.50809604391614</v>
      </c>
      <c r="E117" s="106">
        <f>'Level 2 2014-15 to 2022-23 cash'!E117/Deflators!$E$2*Deflators!$L$2</f>
        <v>141.64369420857835</v>
      </c>
      <c r="F117" s="106">
        <f>'Level 2 2014-15 to 2022-23 cash'!F117/Deflators!$F$2*Deflators!$L$2</f>
        <v>139.58332055363257</v>
      </c>
      <c r="G117" s="106">
        <f>'Level 2 2014-15 to 2022-23 cash'!G117/Deflators!$G$2*Deflators!$L$2</f>
        <v>146.73413411571644</v>
      </c>
      <c r="H117" s="106">
        <f>'Level 2 2014-15 to 2022-23 cash'!H117/Deflators!$H$2*Deflators!$L$2</f>
        <v>156.7517366114532</v>
      </c>
      <c r="I117" s="106">
        <f>'Level 2 2014-15 to 2022-23 cash'!I117/Deflators!$I$2*Deflators!$L$2</f>
        <v>193.624025510324</v>
      </c>
      <c r="J117" s="106">
        <f>'Level 2 2014-15 to 2022-23 cash'!J117/Deflators!$J$2*Deflators!$L$2</f>
        <v>199.93411260141156</v>
      </c>
      <c r="K117" s="106">
        <f>'Level 2 2014-15 to 2022-23 cash'!K117/Deflators!$J$2*Deflators!$L$2</f>
        <v>215.68106451522618</v>
      </c>
    </row>
    <row r="118" spans="1:11">
      <c r="A118" s="1" t="str">
        <f>'Level 2 2014-15 to 2022-23 cash'!A118</f>
        <v>Crown Office and Procurator Fiscal Service</v>
      </c>
      <c r="B118" s="1" t="str">
        <f>'Level 2 2014-15 to 2022-23 cash'!B118</f>
        <v>Total Crown Office and Procurator Fiscal Service</v>
      </c>
      <c r="C118" s="106">
        <f>'Level 2 2014-15 to 2022-23 cash'!C118/Deflators!$C$2*Deflators!$L$2</f>
        <v>145.51923240317214</v>
      </c>
      <c r="D118" s="106">
        <f>'Level 2 2014-15 to 2022-23 cash'!D118/Deflators!$D$2*Deflators!$L$2</f>
        <v>145.50809604391614</v>
      </c>
      <c r="E118" s="106">
        <f>'Level 2 2014-15 to 2022-23 cash'!E118/Deflators!$E$2*Deflators!$L$2</f>
        <v>141.64369420857835</v>
      </c>
      <c r="F118" s="106">
        <f>'Level 2 2014-15 to 2022-23 cash'!F118/Deflators!$F$2*Deflators!$L$2</f>
        <v>139.58332055363257</v>
      </c>
      <c r="G118" s="106">
        <f>'Level 2 2014-15 to 2022-23 cash'!G118/Deflators!$G$2*Deflators!$L$2</f>
        <v>146.73413411571644</v>
      </c>
      <c r="H118" s="106">
        <f>'Level 2 2014-15 to 2022-23 cash'!H118/Deflators!$H$2*Deflators!$L$2</f>
        <v>156.7517366114532</v>
      </c>
      <c r="I118" s="106">
        <f>'Level 2 2014-15 to 2022-23 cash'!I118/Deflators!$I$2*Deflators!$L$2</f>
        <v>193.624025510324</v>
      </c>
      <c r="J118" s="106">
        <f>'Level 2 2014-15 to 2022-23 cash'!J118/Deflators!$J$2*Deflators!$L$2</f>
        <v>199.93411260141156</v>
      </c>
      <c r="K118" s="106">
        <f>'Level 2 2014-15 to 2022-23 cash'!K118/Deflators!$J$2*Deflators!$L$2</f>
        <v>215.68106451522618</v>
      </c>
    </row>
    <row r="119" spans="1:11">
      <c r="A119" s="1" t="str">
        <f>'Level 2 2014-15 to 2022-23 cash'!A119</f>
        <v xml:space="preserve">Total Scottish Government </v>
      </c>
      <c r="B119" s="1" t="str">
        <f>'Level 2 2014-15 to 2022-23 cash'!B119</f>
        <v xml:space="preserve">Total Scottish Government </v>
      </c>
      <c r="C119" s="106">
        <f>'Level 2 2014-15 to 2022-23 cash'!C119/Deflators!$C$2*Deflators!$L$2</f>
        <v>47112.49622876307</v>
      </c>
      <c r="D119" s="106">
        <f>'Level 2 2014-15 to 2022-23 cash'!D119/Deflators!$D$2*Deflators!$L$2</f>
        <v>47471.24509000231</v>
      </c>
      <c r="E119" s="106">
        <f>'Level 2 2014-15 to 2022-23 cash'!E119/Deflators!$E$2*Deflators!$L$2</f>
        <v>46875.7677663422</v>
      </c>
      <c r="F119" s="106">
        <f>'Level 2 2014-15 to 2022-23 cash'!F119/Deflators!$F$2*Deflators!$L$2</f>
        <v>48548.390575785583</v>
      </c>
      <c r="G119" s="106">
        <f>'Level 2 2014-15 to 2022-23 cash'!G119/Deflators!$G$2*Deflators!$L$2</f>
        <v>51970.53145247628</v>
      </c>
      <c r="H119" s="106">
        <f>'Level 2 2014-15 to 2022-23 cash'!H119/Deflators!$H$2*Deflators!$L$2</f>
        <v>51366.028662929231</v>
      </c>
      <c r="I119" s="106">
        <f>'Level 2 2014-15 to 2022-23 cash'!I119/Deflators!$I$2*Deflators!$L$2</f>
        <v>62254.020260534198</v>
      </c>
      <c r="J119" s="106">
        <f>'Level 2 2014-15 to 2022-23 cash'!J119/Deflators!$J$2*Deflators!$L$2</f>
        <v>63420.361880499149</v>
      </c>
      <c r="K119" s="106">
        <f>'Level 2 2014-15 to 2022-23 cash'!K119/Deflators!$J$2*Deflators!$L$2</f>
        <v>65646.44161620138</v>
      </c>
    </row>
    <row r="120" spans="1:11">
      <c r="A120" s="1"/>
      <c r="B120" s="1"/>
      <c r="C120" s="7"/>
      <c r="D120" s="7"/>
      <c r="E120" s="7"/>
      <c r="F120" s="7"/>
      <c r="G120" s="7"/>
      <c r="H120" s="7"/>
      <c r="I120" s="7"/>
      <c r="J120" s="7"/>
    </row>
  </sheetData>
  <hyperlinks>
    <hyperlink ref="A1" location="Contents!A1" display="Contents" xr:uid="{00000000-0004-0000-0300-000000000000}"/>
  </hyperlinks>
  <pageMargins left="0.7" right="0.7" top="0.75" bottom="0.75" header="0.3" footer="0.3"/>
  <pageSetup paperSize="9" scale="52" orientation="portrait" r:id="rId1"/>
  <rowBreaks count="2" manualBreakCount="2">
    <brk id="29" max="16383" man="1"/>
    <brk id="67" max="1638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N287"/>
  <sheetViews>
    <sheetView zoomScale="60" zoomScaleNormal="60" workbookViewId="0">
      <pane ySplit="6" topLeftCell="A7" activePane="bottomLeft" state="frozen"/>
      <selection pane="bottomLeft" activeCell="H39" sqref="H39"/>
    </sheetView>
  </sheetViews>
  <sheetFormatPr defaultColWidth="8.84375" defaultRowHeight="15.5"/>
  <cols>
    <col min="1" max="1" width="59.4609375" style="1" bestFit="1" customWidth="1"/>
    <col min="2" max="2" width="9.4609375" style="57" customWidth="1"/>
    <col min="3" max="3" width="10" style="57" bestFit="1" customWidth="1"/>
    <col min="4" max="4" width="18.4609375" style="1" customWidth="1"/>
    <col min="5" max="5" width="17.765625" style="1" bestFit="1" customWidth="1"/>
    <col min="6" max="6" width="42.53515625" style="34" bestFit="1" customWidth="1"/>
    <col min="7" max="9" width="8.84375" style="1"/>
    <col min="10" max="10" width="10.69140625" style="1" bestFit="1" customWidth="1"/>
    <col min="11" max="11" width="10.765625" style="1" bestFit="1" customWidth="1"/>
    <col min="12" max="16384" width="8.84375" style="1"/>
  </cols>
  <sheetData>
    <row r="1" spans="1:14" ht="17.5">
      <c r="A1" s="4" t="s">
        <v>1</v>
      </c>
    </row>
    <row r="2" spans="1:14" ht="25">
      <c r="A2" s="55" t="str">
        <f>'TME, Resource, Capital and AME'!A2</f>
        <v xml:space="preserve">Budget 2024-25: </v>
      </c>
    </row>
    <row r="3" spans="1:14" ht="20">
      <c r="A3" s="3" t="s">
        <v>164</v>
      </c>
    </row>
    <row r="4" spans="1:14">
      <c r="A4" s="1" t="s">
        <v>165</v>
      </c>
    </row>
    <row r="6" spans="1:14" s="13" customFormat="1" ht="31">
      <c r="A6" s="45"/>
      <c r="B6" s="58" t="s">
        <v>166</v>
      </c>
      <c r="C6" s="58" t="s">
        <v>167</v>
      </c>
      <c r="D6" s="28" t="s">
        <v>168</v>
      </c>
      <c r="E6" s="28" t="s">
        <v>169</v>
      </c>
      <c r="F6" s="56" t="s">
        <v>38</v>
      </c>
    </row>
    <row r="7" spans="1:14" s="38" customFormat="1">
      <c r="A7" s="1" t="s">
        <v>170</v>
      </c>
      <c r="B7" s="107">
        <v>2689.6</v>
      </c>
      <c r="C7" s="107">
        <v>3173.1789953276207</v>
      </c>
      <c r="D7" s="108">
        <v>483.57899532762076</v>
      </c>
      <c r="E7" s="114">
        <f>D7/B7</f>
        <v>0.17979587869111421</v>
      </c>
      <c r="F7" s="1" t="s">
        <v>13</v>
      </c>
      <c r="G7" s="37"/>
      <c r="H7" s="37"/>
      <c r="I7" s="37"/>
      <c r="J7" s="37"/>
      <c r="K7" s="37"/>
      <c r="L7" s="37"/>
      <c r="M7" s="37"/>
      <c r="N7" s="37"/>
    </row>
    <row r="8" spans="1:14" s="38" customFormat="1">
      <c r="A8" s="1" t="s">
        <v>171</v>
      </c>
      <c r="B8" s="109">
        <v>12132.036</v>
      </c>
      <c r="C8" s="109">
        <v>12446.249747666452</v>
      </c>
      <c r="D8" s="108">
        <v>314.21374766645204</v>
      </c>
      <c r="E8" s="114">
        <f t="shared" ref="E8:E71" si="0">D8/B8</f>
        <v>2.5899506699984406E-2</v>
      </c>
      <c r="F8" s="1" t="s">
        <v>12</v>
      </c>
      <c r="G8" s="37"/>
      <c r="H8" s="37"/>
      <c r="I8" s="37"/>
      <c r="J8" s="37"/>
      <c r="K8" s="37"/>
      <c r="L8" s="37"/>
      <c r="M8" s="37"/>
      <c r="N8" s="37"/>
    </row>
    <row r="9" spans="1:14" s="38" customFormat="1">
      <c r="A9" s="1" t="s">
        <v>172</v>
      </c>
      <c r="B9" s="107">
        <v>279.09399999999999</v>
      </c>
      <c r="C9" s="107">
        <v>512.96252041812727</v>
      </c>
      <c r="D9" s="108">
        <v>233.86852041812728</v>
      </c>
      <c r="E9" s="114">
        <f t="shared" si="0"/>
        <v>0.83795610231007212</v>
      </c>
      <c r="F9" s="1" t="s">
        <v>15</v>
      </c>
      <c r="G9" s="37"/>
      <c r="H9" s="37"/>
      <c r="I9" s="37"/>
      <c r="J9" s="37"/>
      <c r="K9" s="37"/>
      <c r="L9" s="37"/>
      <c r="M9" s="37"/>
      <c r="N9" s="37"/>
    </row>
    <row r="10" spans="1:14" s="38" customFormat="1">
      <c r="A10" s="1" t="s">
        <v>173</v>
      </c>
      <c r="B10" s="109">
        <v>-90</v>
      </c>
      <c r="C10" s="109">
        <v>141.72988639960246</v>
      </c>
      <c r="D10" s="108">
        <v>231.72988639960246</v>
      </c>
      <c r="E10" s="114">
        <f t="shared" si="0"/>
        <v>-2.5747765155511386</v>
      </c>
      <c r="F10" s="1" t="s">
        <v>15</v>
      </c>
      <c r="G10" s="39"/>
      <c r="H10" s="39"/>
      <c r="I10" s="39"/>
      <c r="J10" s="39"/>
      <c r="K10" s="39"/>
      <c r="L10" s="39"/>
      <c r="M10" s="39"/>
      <c r="N10" s="39"/>
    </row>
    <row r="11" spans="1:14" s="38" customFormat="1">
      <c r="A11" s="1" t="s">
        <v>174</v>
      </c>
      <c r="B11" s="107">
        <v>826.99199999999996</v>
      </c>
      <c r="C11" s="107">
        <v>1023.0168179596168</v>
      </c>
      <c r="D11" s="108">
        <v>196.02481795961683</v>
      </c>
      <c r="E11" s="114">
        <f t="shared" si="0"/>
        <v>0.23703351176264925</v>
      </c>
      <c r="F11" s="1" t="s">
        <v>12</v>
      </c>
      <c r="G11" s="37"/>
      <c r="H11" s="37"/>
      <c r="I11" s="37"/>
      <c r="J11" s="37"/>
      <c r="K11" s="37"/>
      <c r="L11" s="37"/>
      <c r="M11" s="37"/>
      <c r="N11" s="37"/>
    </row>
    <row r="12" spans="1:14" s="38" customFormat="1">
      <c r="A12" s="1" t="s">
        <v>175</v>
      </c>
      <c r="B12" s="109">
        <v>148.965</v>
      </c>
      <c r="C12" s="109">
        <v>340.67023094395068</v>
      </c>
      <c r="D12" s="108">
        <v>191.70523094395068</v>
      </c>
      <c r="E12" s="114">
        <f t="shared" si="0"/>
        <v>1.2869145835864175</v>
      </c>
      <c r="F12" s="1" t="s">
        <v>15</v>
      </c>
      <c r="G12" s="40"/>
      <c r="H12" s="12"/>
      <c r="I12" s="12"/>
      <c r="J12" s="12"/>
      <c r="K12" s="12"/>
      <c r="L12" s="12"/>
      <c r="M12" s="12"/>
      <c r="N12" s="12"/>
    </row>
    <row r="13" spans="1:14" s="38" customFormat="1">
      <c r="A13" s="1" t="s">
        <v>176</v>
      </c>
      <c r="B13" s="107">
        <v>291.39999999999998</v>
      </c>
      <c r="C13" s="107">
        <v>473.4590777184219</v>
      </c>
      <c r="D13" s="108">
        <v>182.05907771842192</v>
      </c>
      <c r="E13" s="114">
        <f t="shared" si="0"/>
        <v>0.62477377391359623</v>
      </c>
      <c r="F13" s="1" t="s">
        <v>16</v>
      </c>
      <c r="G13" s="37"/>
      <c r="H13" s="11"/>
      <c r="I13" s="11"/>
      <c r="J13" s="11"/>
      <c r="K13" s="11"/>
      <c r="L13" s="11"/>
      <c r="M13" s="11"/>
      <c r="N13" s="11"/>
    </row>
    <row r="14" spans="1:14" s="38" customFormat="1">
      <c r="A14" s="1" t="s">
        <v>177</v>
      </c>
      <c r="B14" s="107">
        <v>8084.7629999999999</v>
      </c>
      <c r="C14" s="107">
        <v>8265.2736668837679</v>
      </c>
      <c r="D14" s="108">
        <v>180.51066688376795</v>
      </c>
      <c r="E14" s="114">
        <f t="shared" si="0"/>
        <v>2.2327267587654451E-2</v>
      </c>
      <c r="F14" s="1" t="s">
        <v>20</v>
      </c>
      <c r="G14" s="37"/>
      <c r="H14" s="11"/>
      <c r="I14" s="37"/>
      <c r="J14" s="37"/>
      <c r="K14" s="37"/>
      <c r="L14" s="37"/>
      <c r="M14" s="37"/>
      <c r="N14" s="11"/>
    </row>
    <row r="15" spans="1:14" s="38" customFormat="1">
      <c r="A15" s="1" t="s">
        <v>178</v>
      </c>
      <c r="B15" s="107">
        <v>0</v>
      </c>
      <c r="C15" s="107">
        <v>177.03081426945565</v>
      </c>
      <c r="D15" s="108">
        <v>177.03081426945565</v>
      </c>
      <c r="E15" s="114" t="s">
        <v>33</v>
      </c>
      <c r="F15" s="1" t="s">
        <v>13</v>
      </c>
      <c r="G15" s="37"/>
      <c r="H15" s="37"/>
      <c r="I15" s="37"/>
      <c r="J15" s="37"/>
      <c r="K15" s="37"/>
      <c r="L15" s="37"/>
      <c r="M15" s="37"/>
      <c r="N15" s="37"/>
    </row>
    <row r="16" spans="1:14" s="38" customFormat="1">
      <c r="A16" s="1" t="s">
        <v>179</v>
      </c>
      <c r="B16" s="107">
        <v>372.56299999999999</v>
      </c>
      <c r="C16" s="107">
        <v>516.01236794618046</v>
      </c>
      <c r="D16" s="108">
        <v>143.44936794618047</v>
      </c>
      <c r="E16" s="114">
        <f t="shared" si="0"/>
        <v>0.38503385453246963</v>
      </c>
      <c r="F16" s="1" t="s">
        <v>17</v>
      </c>
      <c r="G16" s="37"/>
      <c r="H16" s="10"/>
      <c r="I16" s="37"/>
      <c r="J16" s="37"/>
      <c r="K16" s="37"/>
      <c r="L16" s="37"/>
      <c r="M16" s="37"/>
      <c r="N16" s="10"/>
    </row>
    <row r="17" spans="1:14" s="38" customFormat="1">
      <c r="A17" s="1" t="s">
        <v>180</v>
      </c>
      <c r="B17" s="107">
        <v>0</v>
      </c>
      <c r="C17" s="107">
        <v>141.62465141556453</v>
      </c>
      <c r="D17" s="108">
        <v>141.62465141556453</v>
      </c>
      <c r="E17" s="114" t="s">
        <v>33</v>
      </c>
      <c r="F17" s="1" t="s">
        <v>20</v>
      </c>
      <c r="G17" s="37"/>
      <c r="H17" s="37"/>
      <c r="I17" s="37"/>
      <c r="J17" s="37"/>
      <c r="K17" s="37"/>
      <c r="L17" s="37"/>
      <c r="M17" s="37"/>
      <c r="N17" s="37"/>
    </row>
    <row r="18" spans="1:14" s="38" customFormat="1">
      <c r="A18" s="1" t="s">
        <v>181</v>
      </c>
      <c r="B18" s="110">
        <v>614.1</v>
      </c>
      <c r="C18" s="110">
        <v>742.44756495562262</v>
      </c>
      <c r="D18" s="111">
        <v>128.3475649556226</v>
      </c>
      <c r="E18" s="114">
        <f t="shared" si="0"/>
        <v>0.20900108281325941</v>
      </c>
      <c r="F18" s="1" t="s">
        <v>13</v>
      </c>
      <c r="G18" s="37"/>
      <c r="H18" s="37"/>
      <c r="I18" s="37"/>
      <c r="J18" s="37"/>
      <c r="K18" s="37"/>
      <c r="L18" s="37"/>
      <c r="M18" s="37"/>
      <c r="N18" s="37"/>
    </row>
    <row r="19" spans="1:14" s="38" customFormat="1">
      <c r="A19" s="1" t="s">
        <v>182</v>
      </c>
      <c r="B19" s="107">
        <v>-316.5</v>
      </c>
      <c r="C19" s="107">
        <v>-196.7009047438396</v>
      </c>
      <c r="D19" s="108">
        <v>119.7990952561604</v>
      </c>
      <c r="E19" s="114">
        <f t="shared" si="0"/>
        <v>-0.37851214930856364</v>
      </c>
      <c r="F19" s="1" t="s">
        <v>15</v>
      </c>
      <c r="G19" s="37"/>
      <c r="H19" s="10"/>
      <c r="I19" s="37"/>
      <c r="J19" s="37"/>
      <c r="K19" s="37"/>
      <c r="L19" s="37"/>
      <c r="M19" s="37"/>
      <c r="N19" s="10"/>
    </row>
    <row r="20" spans="1:14" s="38" customFormat="1">
      <c r="A20" s="1" t="s">
        <v>183</v>
      </c>
      <c r="B20" s="107">
        <v>327.60000000000002</v>
      </c>
      <c r="C20" s="107">
        <v>442.67538612601106</v>
      </c>
      <c r="D20" s="108">
        <v>115.07538612601104</v>
      </c>
      <c r="E20" s="114">
        <f t="shared" si="0"/>
        <v>0.35126796741761607</v>
      </c>
      <c r="F20" s="1" t="s">
        <v>13</v>
      </c>
      <c r="G20" s="37"/>
      <c r="H20" s="37"/>
      <c r="I20" s="37"/>
      <c r="J20" s="37"/>
      <c r="K20" s="37"/>
      <c r="L20" s="37"/>
      <c r="M20" s="37"/>
      <c r="N20" s="37"/>
    </row>
    <row r="21" spans="1:14" s="38" customFormat="1">
      <c r="A21" s="1" t="s">
        <v>184</v>
      </c>
      <c r="B21" s="107">
        <v>752.10500000000002</v>
      </c>
      <c r="C21" s="107">
        <v>826.45360384909782</v>
      </c>
      <c r="D21" s="108">
        <v>74.348603849097799</v>
      </c>
      <c r="E21" s="114">
        <f t="shared" si="0"/>
        <v>9.885402151175407E-2</v>
      </c>
      <c r="F21" s="1" t="s">
        <v>12</v>
      </c>
      <c r="G21" s="8"/>
      <c r="H21" s="8"/>
      <c r="I21" s="8"/>
      <c r="J21" s="8"/>
      <c r="K21" s="8"/>
      <c r="L21" s="8"/>
      <c r="M21" s="8"/>
      <c r="N21" s="8"/>
    </row>
    <row r="22" spans="1:14" s="38" customFormat="1">
      <c r="A22" s="1" t="s">
        <v>185</v>
      </c>
      <c r="B22" s="107">
        <v>97</v>
      </c>
      <c r="C22" s="107">
        <v>164.24525546110607</v>
      </c>
      <c r="D22" s="108">
        <v>67.245255461106069</v>
      </c>
      <c r="E22" s="114">
        <f t="shared" si="0"/>
        <v>0.69325005630006253</v>
      </c>
      <c r="F22" s="1" t="s">
        <v>16</v>
      </c>
      <c r="G22" s="62"/>
      <c r="H22" s="37"/>
      <c r="I22" s="37"/>
      <c r="J22" s="37"/>
      <c r="K22" s="37"/>
      <c r="L22" s="37"/>
      <c r="M22" s="37"/>
      <c r="N22" s="37"/>
    </row>
    <row r="23" spans="1:14" s="38" customFormat="1" ht="17.5">
      <c r="A23" s="1" t="s">
        <v>186</v>
      </c>
      <c r="B23" s="107">
        <v>9.3000000000000007</v>
      </c>
      <c r="C23" s="107">
        <v>65.796452636814351</v>
      </c>
      <c r="D23" s="108">
        <v>56.496452636814354</v>
      </c>
      <c r="E23" s="114">
        <f t="shared" si="0"/>
        <v>6.0748873803026182</v>
      </c>
      <c r="F23" s="1" t="s">
        <v>14</v>
      </c>
      <c r="G23" s="41"/>
      <c r="H23" s="41"/>
      <c r="I23" s="41"/>
      <c r="J23" s="41"/>
      <c r="K23" s="41"/>
      <c r="L23" s="41"/>
      <c r="M23" s="41"/>
      <c r="N23" s="41"/>
    </row>
    <row r="24" spans="1:14" s="38" customFormat="1">
      <c r="A24" s="1" t="s">
        <v>187</v>
      </c>
      <c r="B24" s="109">
        <v>250.96999999999997</v>
      </c>
      <c r="C24" s="109">
        <v>304.49300054346372</v>
      </c>
      <c r="D24" s="108">
        <v>53.523000543463752</v>
      </c>
      <c r="E24" s="114">
        <f t="shared" si="0"/>
        <v>0.21326453577504784</v>
      </c>
      <c r="F24" s="1" t="s">
        <v>17</v>
      </c>
      <c r="G24" s="37"/>
      <c r="H24" s="37"/>
      <c r="I24" s="37"/>
      <c r="J24" s="37"/>
      <c r="K24" s="37"/>
      <c r="L24" s="37"/>
      <c r="M24" s="37"/>
      <c r="N24" s="37"/>
    </row>
    <row r="25" spans="1:14" s="38" customFormat="1">
      <c r="A25" s="1" t="s">
        <v>188</v>
      </c>
      <c r="B25" s="107">
        <v>1205.7579999999998</v>
      </c>
      <c r="C25" s="107">
        <v>1255.5251554030249</v>
      </c>
      <c r="D25" s="108">
        <v>49.767155403025072</v>
      </c>
      <c r="E25" s="114">
        <f t="shared" si="0"/>
        <v>4.1274580308009637E-2</v>
      </c>
      <c r="F25" s="1" t="s">
        <v>12</v>
      </c>
      <c r="G25" s="37"/>
      <c r="H25" s="37"/>
      <c r="I25" s="37"/>
      <c r="J25" s="37"/>
      <c r="K25" s="37"/>
      <c r="L25" s="37"/>
      <c r="M25" s="37"/>
      <c r="N25" s="37"/>
    </row>
    <row r="26" spans="1:14" s="38" customFormat="1">
      <c r="A26" s="1" t="s">
        <v>82</v>
      </c>
      <c r="B26" s="107">
        <v>96.463000000000008</v>
      </c>
      <c r="C26" s="107">
        <v>141.39352785249051</v>
      </c>
      <c r="D26" s="108">
        <v>44.930527852490499</v>
      </c>
      <c r="E26" s="114">
        <f t="shared" si="0"/>
        <v>0.4657799140861314</v>
      </c>
      <c r="F26" s="1" t="s">
        <v>14</v>
      </c>
      <c r="G26" s="37"/>
      <c r="H26" s="10"/>
      <c r="I26" s="37"/>
      <c r="J26" s="37"/>
      <c r="K26" s="37"/>
      <c r="L26" s="37"/>
      <c r="M26" s="37"/>
      <c r="N26" s="10"/>
    </row>
    <row r="27" spans="1:14" s="38" customFormat="1">
      <c r="A27" s="1" t="s">
        <v>189</v>
      </c>
      <c r="B27" s="107">
        <v>442</v>
      </c>
      <c r="C27" s="107">
        <v>480.3042692035076</v>
      </c>
      <c r="D27" s="108">
        <v>38.304269203507602</v>
      </c>
      <c r="E27" s="114">
        <f t="shared" si="0"/>
        <v>8.6661242541872407E-2</v>
      </c>
      <c r="F27" s="1" t="s">
        <v>17</v>
      </c>
      <c r="G27" s="11"/>
      <c r="H27" s="11"/>
      <c r="I27" s="11"/>
      <c r="J27" s="11"/>
      <c r="K27" s="11"/>
      <c r="L27" s="11"/>
      <c r="M27" s="11"/>
      <c r="N27" s="11"/>
    </row>
    <row r="28" spans="1:14" s="38" customFormat="1">
      <c r="A28" s="1" t="s">
        <v>190</v>
      </c>
      <c r="B28" s="107">
        <v>168.6</v>
      </c>
      <c r="C28" s="107">
        <v>206.04419771917199</v>
      </c>
      <c r="D28" s="108">
        <v>37.444197719171996</v>
      </c>
      <c r="E28" s="114">
        <f t="shared" si="0"/>
        <v>0.22208895444348753</v>
      </c>
      <c r="F28" s="1" t="s">
        <v>17</v>
      </c>
      <c r="G28" s="11"/>
      <c r="H28" s="11"/>
      <c r="I28" s="11"/>
      <c r="J28" s="11"/>
      <c r="K28" s="11"/>
      <c r="L28" s="11"/>
      <c r="M28" s="11"/>
      <c r="N28" s="11"/>
    </row>
    <row r="29" spans="1:14" s="38" customFormat="1">
      <c r="A29" s="1" t="s">
        <v>59</v>
      </c>
      <c r="B29" s="109">
        <v>198.64999999999998</v>
      </c>
      <c r="C29" s="109">
        <v>235.93781771761704</v>
      </c>
      <c r="D29" s="108">
        <v>37.28781771761706</v>
      </c>
      <c r="E29" s="114">
        <f t="shared" si="0"/>
        <v>0.18770610479545463</v>
      </c>
      <c r="F29" s="1" t="s">
        <v>13</v>
      </c>
      <c r="G29" s="11"/>
      <c r="H29" s="10"/>
      <c r="I29" s="11"/>
      <c r="J29" s="11"/>
      <c r="K29" s="11"/>
      <c r="L29" s="11"/>
      <c r="M29" s="11"/>
      <c r="N29" s="10"/>
    </row>
    <row r="30" spans="1:14" s="38" customFormat="1">
      <c r="A30" s="1" t="s">
        <v>191</v>
      </c>
      <c r="B30" s="109">
        <v>371.8</v>
      </c>
      <c r="C30" s="109">
        <v>404.90881241519384</v>
      </c>
      <c r="D30" s="108">
        <v>33.108812415193825</v>
      </c>
      <c r="E30" s="114">
        <f t="shared" si="0"/>
        <v>8.9050060288310445E-2</v>
      </c>
      <c r="F30" s="1" t="s">
        <v>13</v>
      </c>
      <c r="G30" s="37"/>
      <c r="H30" s="10"/>
      <c r="I30" s="37"/>
      <c r="J30" s="37"/>
      <c r="K30" s="37"/>
      <c r="L30" s="37"/>
      <c r="M30" s="37"/>
      <c r="N30" s="10"/>
    </row>
    <row r="31" spans="1:14" s="38" customFormat="1">
      <c r="A31" s="1" t="s">
        <v>192</v>
      </c>
      <c r="B31" s="109">
        <v>1530.1</v>
      </c>
      <c r="C31" s="109">
        <v>1562.6903377374338</v>
      </c>
      <c r="D31" s="108">
        <v>32.590337737433856</v>
      </c>
      <c r="E31" s="114">
        <f t="shared" si="0"/>
        <v>2.1299482215171466E-2</v>
      </c>
      <c r="F31" s="1" t="s">
        <v>12</v>
      </c>
      <c r="G31" s="9"/>
      <c r="H31" s="9"/>
      <c r="I31" s="9"/>
      <c r="J31" s="9"/>
      <c r="K31" s="9"/>
      <c r="L31" s="9"/>
      <c r="M31" s="9"/>
      <c r="N31" s="9"/>
    </row>
    <row r="32" spans="1:14" s="38" customFormat="1">
      <c r="A32" s="1" t="s">
        <v>193</v>
      </c>
      <c r="B32" s="109">
        <v>443.69899999999996</v>
      </c>
      <c r="C32" s="109">
        <v>473.24172321868002</v>
      </c>
      <c r="D32" s="108">
        <v>29.542723218680067</v>
      </c>
      <c r="E32" s="114">
        <f t="shared" si="0"/>
        <v>6.6582803248779174E-2</v>
      </c>
      <c r="F32" s="1" t="s">
        <v>16</v>
      </c>
      <c r="G32" s="2"/>
      <c r="H32" s="2"/>
      <c r="I32" s="11"/>
      <c r="J32" s="11"/>
      <c r="K32" s="2"/>
      <c r="L32" s="2"/>
      <c r="M32" s="2"/>
      <c r="N32" s="2"/>
    </row>
    <row r="33" spans="1:14" s="38" customFormat="1">
      <c r="A33" s="1" t="s">
        <v>194</v>
      </c>
      <c r="B33" s="110">
        <v>165.28300000000002</v>
      </c>
      <c r="C33" s="110">
        <v>192.78262272134231</v>
      </c>
      <c r="D33" s="111">
        <v>27.499622721342291</v>
      </c>
      <c r="E33" s="114">
        <f t="shared" si="0"/>
        <v>0.16637901490983517</v>
      </c>
      <c r="F33" s="1" t="s">
        <v>17</v>
      </c>
      <c r="G33" s="37"/>
      <c r="H33" s="37"/>
      <c r="I33" s="37"/>
      <c r="J33" s="37"/>
      <c r="K33" s="37"/>
      <c r="L33" s="37"/>
      <c r="M33" s="37"/>
      <c r="N33" s="37"/>
    </row>
    <row r="34" spans="1:14" s="38" customFormat="1">
      <c r="A34" s="1" t="s">
        <v>195</v>
      </c>
      <c r="B34" s="107">
        <v>826</v>
      </c>
      <c r="C34" s="107">
        <v>850.73141301710632</v>
      </c>
      <c r="D34" s="108">
        <v>24.73141301710632</v>
      </c>
      <c r="E34" s="114">
        <f t="shared" si="0"/>
        <v>2.9941177986811524E-2</v>
      </c>
      <c r="F34" s="1" t="s">
        <v>15</v>
      </c>
      <c r="G34" s="42"/>
      <c r="H34" s="42"/>
      <c r="I34" s="42"/>
      <c r="J34" s="42"/>
      <c r="K34" s="42"/>
      <c r="L34" s="42"/>
      <c r="M34" s="42"/>
      <c r="N34" s="42"/>
    </row>
    <row r="35" spans="1:14" s="38" customFormat="1">
      <c r="A35" s="1" t="s">
        <v>196</v>
      </c>
      <c r="B35" s="107">
        <v>51.699999999999996</v>
      </c>
      <c r="C35" s="107">
        <v>72.274796934552697</v>
      </c>
      <c r="D35" s="108">
        <v>20.574796934552701</v>
      </c>
      <c r="E35" s="114">
        <f t="shared" si="0"/>
        <v>0.39796512445943333</v>
      </c>
      <c r="F35" s="1" t="s">
        <v>15</v>
      </c>
      <c r="G35" s="37"/>
      <c r="H35" s="37"/>
      <c r="I35" s="37"/>
      <c r="J35" s="37"/>
      <c r="K35" s="37"/>
      <c r="L35" s="37"/>
      <c r="M35" s="37"/>
      <c r="N35" s="37"/>
    </row>
    <row r="36" spans="1:14" s="38" customFormat="1">
      <c r="A36" s="1" t="s">
        <v>197</v>
      </c>
      <c r="B36" s="109">
        <v>28.049999999999997</v>
      </c>
      <c r="C36" s="109">
        <v>48.58217295815723</v>
      </c>
      <c r="D36" s="108">
        <v>20.532172958157233</v>
      </c>
      <c r="E36" s="114">
        <f t="shared" si="0"/>
        <v>0.73198477569188003</v>
      </c>
      <c r="F36" s="1" t="s">
        <v>15</v>
      </c>
      <c r="G36" s="37"/>
      <c r="H36" s="37"/>
      <c r="I36" s="37"/>
      <c r="J36" s="37"/>
      <c r="K36" s="37"/>
      <c r="L36" s="37"/>
      <c r="M36" s="37"/>
      <c r="N36" s="37"/>
    </row>
    <row r="37" spans="1:14" s="38" customFormat="1">
      <c r="A37" s="1" t="s">
        <v>198</v>
      </c>
      <c r="B37" s="107">
        <v>148.19999999999999</v>
      </c>
      <c r="C37" s="107">
        <v>164.343605913478</v>
      </c>
      <c r="D37" s="108">
        <v>16.143605913478012</v>
      </c>
      <c r="E37" s="114">
        <f t="shared" si="0"/>
        <v>0.10893121399107972</v>
      </c>
      <c r="F37" s="1" t="s">
        <v>21</v>
      </c>
      <c r="G37" s="37"/>
      <c r="H37" s="37"/>
      <c r="I37" s="37"/>
      <c r="J37" s="37"/>
      <c r="K37" s="37"/>
      <c r="L37" s="37"/>
      <c r="M37" s="37"/>
      <c r="N37" s="37"/>
    </row>
    <row r="38" spans="1:14" s="38" customFormat="1">
      <c r="A38" s="1" t="s">
        <v>199</v>
      </c>
      <c r="B38" s="107">
        <v>303.04199999999997</v>
      </c>
      <c r="C38" s="107">
        <v>316.88712455137306</v>
      </c>
      <c r="D38" s="108">
        <v>13.84512455137309</v>
      </c>
      <c r="E38" s="114">
        <f t="shared" si="0"/>
        <v>4.5687147495637868E-2</v>
      </c>
      <c r="F38" s="1" t="s">
        <v>13</v>
      </c>
      <c r="G38" s="2"/>
      <c r="H38" s="2"/>
      <c r="I38" s="2"/>
      <c r="J38" s="2"/>
      <c r="K38" s="2"/>
      <c r="L38" s="2"/>
      <c r="M38" s="2"/>
      <c r="N38" s="2"/>
    </row>
    <row r="39" spans="1:14" s="38" customFormat="1">
      <c r="A39" s="1" t="s">
        <v>200</v>
      </c>
      <c r="B39" s="110">
        <v>221.685</v>
      </c>
      <c r="C39" s="110">
        <v>234.97988431151452</v>
      </c>
      <c r="D39" s="111">
        <v>13.294884311514522</v>
      </c>
      <c r="E39" s="114">
        <f t="shared" si="0"/>
        <v>5.9971961619029353E-2</v>
      </c>
      <c r="F39" s="1" t="s">
        <v>12</v>
      </c>
      <c r="G39" s="37"/>
      <c r="H39" s="37"/>
      <c r="I39" s="37"/>
      <c r="J39" s="37"/>
      <c r="K39" s="37"/>
      <c r="L39" s="37"/>
      <c r="M39" s="37"/>
      <c r="N39" s="37"/>
    </row>
    <row r="40" spans="1:14" s="38" customFormat="1">
      <c r="A40" s="1" t="s">
        <v>201</v>
      </c>
      <c r="B40" s="109">
        <v>87.147999999999996</v>
      </c>
      <c r="C40" s="109">
        <v>100.3066428695973</v>
      </c>
      <c r="D40" s="108">
        <v>13.158642869597301</v>
      </c>
      <c r="E40" s="114">
        <f t="shared" si="0"/>
        <v>0.1509919088171536</v>
      </c>
      <c r="F40" s="1" t="s">
        <v>12</v>
      </c>
      <c r="G40" s="37"/>
      <c r="H40" s="37"/>
      <c r="I40" s="37"/>
      <c r="J40" s="37"/>
      <c r="K40" s="37"/>
      <c r="L40" s="37"/>
      <c r="M40" s="37"/>
      <c r="N40" s="37"/>
    </row>
    <row r="41" spans="1:14" s="38" customFormat="1">
      <c r="A41" s="1" t="s">
        <v>202</v>
      </c>
      <c r="B41" s="107">
        <v>114.53</v>
      </c>
      <c r="C41" s="107">
        <v>127.58217382590179</v>
      </c>
      <c r="D41" s="108">
        <v>13.052173825901789</v>
      </c>
      <c r="E41" s="114">
        <f t="shared" si="0"/>
        <v>0.11396292522397442</v>
      </c>
      <c r="F41" s="1" t="s">
        <v>19</v>
      </c>
      <c r="G41" s="37"/>
      <c r="H41" s="37"/>
      <c r="I41" s="37"/>
      <c r="J41" s="37"/>
      <c r="K41" s="37"/>
      <c r="L41" s="37"/>
      <c r="M41" s="37"/>
      <c r="N41" s="37"/>
    </row>
    <row r="42" spans="1:14" s="38" customFormat="1">
      <c r="A42" s="1" t="s">
        <v>203</v>
      </c>
      <c r="B42" s="109">
        <v>43.048000000000002</v>
      </c>
      <c r="C42" s="109">
        <v>56.076477428897512</v>
      </c>
      <c r="D42" s="108">
        <v>13.02847742889751</v>
      </c>
      <c r="E42" s="114">
        <f t="shared" si="0"/>
        <v>0.30265000531726233</v>
      </c>
      <c r="F42" s="1" t="s">
        <v>16</v>
      </c>
      <c r="G42" s="37"/>
      <c r="H42" s="37"/>
      <c r="I42" s="37"/>
      <c r="J42" s="37"/>
      <c r="K42" s="37"/>
      <c r="L42" s="37"/>
      <c r="M42" s="37"/>
      <c r="N42" s="37"/>
    </row>
    <row r="43" spans="1:14" s="38" customFormat="1">
      <c r="A43" s="1" t="s">
        <v>204</v>
      </c>
      <c r="B43" s="109">
        <v>476.23900000000003</v>
      </c>
      <c r="C43" s="109">
        <v>489.03680586961036</v>
      </c>
      <c r="D43" s="108">
        <v>12.797805869610329</v>
      </c>
      <c r="E43" s="114">
        <f t="shared" si="0"/>
        <v>2.6872654002738808E-2</v>
      </c>
      <c r="F43" s="1" t="s">
        <v>12</v>
      </c>
      <c r="G43" s="37"/>
      <c r="H43" s="37"/>
      <c r="I43" s="37"/>
      <c r="J43" s="37"/>
      <c r="K43" s="37"/>
      <c r="L43" s="37"/>
      <c r="M43" s="37"/>
      <c r="N43" s="37"/>
    </row>
    <row r="44" spans="1:14" s="38" customFormat="1">
      <c r="A44" s="1" t="s">
        <v>84</v>
      </c>
      <c r="B44" s="109">
        <v>52.845999999999997</v>
      </c>
      <c r="C44" s="109">
        <v>63.921893014605558</v>
      </c>
      <c r="D44" s="108">
        <v>11.075893014605562</v>
      </c>
      <c r="E44" s="114">
        <f t="shared" si="0"/>
        <v>0.20958810533636535</v>
      </c>
      <c r="F44" s="1" t="s">
        <v>14</v>
      </c>
      <c r="G44" s="37"/>
      <c r="H44" s="37"/>
      <c r="I44" s="37"/>
      <c r="J44" s="37"/>
      <c r="K44" s="37"/>
      <c r="L44" s="37"/>
      <c r="M44" s="37"/>
      <c r="N44" s="37"/>
    </row>
    <row r="45" spans="1:14" s="38" customFormat="1">
      <c r="A45" s="1" t="s">
        <v>205</v>
      </c>
      <c r="B45" s="107">
        <v>340.70499999999998</v>
      </c>
      <c r="C45" s="107">
        <v>351.00292947014458</v>
      </c>
      <c r="D45" s="108">
        <v>10.297929470144595</v>
      </c>
      <c r="E45" s="114">
        <f t="shared" si="0"/>
        <v>3.0225354691432751E-2</v>
      </c>
      <c r="F45" s="1" t="s">
        <v>15</v>
      </c>
      <c r="G45" s="37"/>
      <c r="H45" s="37"/>
      <c r="I45" s="37"/>
      <c r="J45" s="37"/>
      <c r="K45" s="37"/>
      <c r="L45" s="37"/>
      <c r="M45" s="37"/>
      <c r="N45" s="37"/>
    </row>
    <row r="46" spans="1:14" s="38" customFormat="1">
      <c r="A46" s="1" t="s">
        <v>206</v>
      </c>
      <c r="B46" s="107">
        <v>64.546999999999997</v>
      </c>
      <c r="C46" s="107">
        <v>74.364744047456</v>
      </c>
      <c r="D46" s="108">
        <v>9.8177440474560029</v>
      </c>
      <c r="E46" s="114">
        <f t="shared" si="0"/>
        <v>0.15210225180807788</v>
      </c>
      <c r="F46" s="1" t="s">
        <v>19</v>
      </c>
      <c r="G46" s="2"/>
      <c r="H46" s="2"/>
      <c r="I46" s="37"/>
      <c r="J46" s="37"/>
      <c r="K46" s="37"/>
      <c r="L46" s="37"/>
      <c r="M46" s="37"/>
      <c r="N46" s="2"/>
    </row>
    <row r="47" spans="1:14" s="38" customFormat="1">
      <c r="A47" s="1" t="s">
        <v>207</v>
      </c>
      <c r="B47" s="107">
        <v>121.89100000000001</v>
      </c>
      <c r="C47" s="107">
        <v>131.39384395802793</v>
      </c>
      <c r="D47" s="108">
        <v>9.502843958027924</v>
      </c>
      <c r="E47" s="114">
        <f t="shared" si="0"/>
        <v>7.7961818001558145E-2</v>
      </c>
      <c r="F47" s="1" t="s">
        <v>17</v>
      </c>
      <c r="G47" s="37"/>
      <c r="H47" s="37"/>
      <c r="I47" s="37"/>
      <c r="J47" s="37"/>
      <c r="K47" s="37"/>
      <c r="L47" s="37"/>
      <c r="M47" s="37"/>
      <c r="N47" s="37"/>
    </row>
    <row r="48" spans="1:14" s="38" customFormat="1">
      <c r="A48" s="1" t="s">
        <v>208</v>
      </c>
      <c r="B48" s="107">
        <v>91.800000000000011</v>
      </c>
      <c r="C48" s="107">
        <v>100.70397869717985</v>
      </c>
      <c r="D48" s="108">
        <v>8.9039786971798378</v>
      </c>
      <c r="E48" s="114">
        <f t="shared" si="0"/>
        <v>9.6993231995423063E-2</v>
      </c>
      <c r="F48" s="1" t="s">
        <v>18</v>
      </c>
      <c r="G48" s="37"/>
      <c r="H48" s="37"/>
      <c r="I48" s="37"/>
      <c r="J48" s="37"/>
      <c r="K48" s="37"/>
      <c r="L48" s="37"/>
      <c r="M48" s="37"/>
      <c r="N48" s="37"/>
    </row>
    <row r="49" spans="1:14" s="38" customFormat="1">
      <c r="A49" s="1" t="s">
        <v>193</v>
      </c>
      <c r="B49" s="110">
        <v>137.779</v>
      </c>
      <c r="C49" s="110">
        <v>145.84191881327243</v>
      </c>
      <c r="D49" s="111">
        <v>8.0629188132724323</v>
      </c>
      <c r="E49" s="114">
        <f t="shared" si="0"/>
        <v>5.8520665800103303E-2</v>
      </c>
      <c r="F49" s="1" t="s">
        <v>16</v>
      </c>
      <c r="G49" s="9"/>
      <c r="H49" s="9"/>
      <c r="I49" s="9"/>
      <c r="J49" s="9"/>
      <c r="K49" s="9"/>
      <c r="L49" s="9"/>
      <c r="M49" s="9"/>
      <c r="N49" s="9"/>
    </row>
    <row r="50" spans="1:14" s="38" customFormat="1">
      <c r="A50" s="1" t="s">
        <v>209</v>
      </c>
      <c r="B50" s="107">
        <v>442.1</v>
      </c>
      <c r="C50" s="107">
        <v>449.79595887773803</v>
      </c>
      <c r="D50" s="108">
        <v>7.6959588777380077</v>
      </c>
      <c r="E50" s="114">
        <f t="shared" si="0"/>
        <v>1.7407733267898681E-2</v>
      </c>
      <c r="F50" s="1" t="s">
        <v>13</v>
      </c>
      <c r="G50" s="37"/>
      <c r="H50" s="37"/>
      <c r="I50" s="37"/>
      <c r="J50" s="37"/>
      <c r="K50" s="37"/>
      <c r="L50" s="37"/>
      <c r="M50" s="37"/>
      <c r="N50" s="37"/>
    </row>
    <row r="51" spans="1:14" s="38" customFormat="1">
      <c r="A51" s="1" t="s">
        <v>210</v>
      </c>
      <c r="B51" s="112">
        <v>16.486000000000001</v>
      </c>
      <c r="C51" s="112">
        <v>23.101537757640244</v>
      </c>
      <c r="D51" s="37">
        <v>6.6155377576402437</v>
      </c>
      <c r="E51" s="114">
        <f t="shared" si="0"/>
        <v>0.40128216411744771</v>
      </c>
      <c r="F51" s="1" t="s">
        <v>20</v>
      </c>
      <c r="G51" s="40"/>
      <c r="H51" s="40"/>
      <c r="I51" s="40"/>
      <c r="J51" s="40"/>
      <c r="K51" s="40"/>
      <c r="L51" s="40"/>
      <c r="M51" s="40"/>
      <c r="N51" s="40"/>
    </row>
    <row r="52" spans="1:14" s="38" customFormat="1">
      <c r="A52" s="1" t="s">
        <v>211</v>
      </c>
      <c r="B52" s="109">
        <v>134.179</v>
      </c>
      <c r="C52" s="109">
        <v>140.74441486683585</v>
      </c>
      <c r="D52" s="108">
        <v>6.5654148668358516</v>
      </c>
      <c r="E52" s="114">
        <f t="shared" si="0"/>
        <v>4.8930271255828793E-2</v>
      </c>
      <c r="F52" s="1" t="s">
        <v>22</v>
      </c>
      <c r="G52" s="37"/>
      <c r="H52" s="37"/>
      <c r="I52" s="37"/>
      <c r="J52" s="37"/>
      <c r="K52" s="37"/>
      <c r="L52" s="37"/>
      <c r="M52" s="37"/>
      <c r="N52" s="37"/>
    </row>
    <row r="53" spans="1:14" s="38" customFormat="1">
      <c r="A53" s="1" t="s">
        <v>212</v>
      </c>
      <c r="B53" s="107">
        <v>121.61199999999999</v>
      </c>
      <c r="C53" s="107">
        <v>127.96574059015229</v>
      </c>
      <c r="D53" s="108">
        <v>6.3537405901522988</v>
      </c>
      <c r="E53" s="114">
        <f t="shared" si="0"/>
        <v>5.2246000313721501E-2</v>
      </c>
      <c r="F53" s="1" t="s">
        <v>12</v>
      </c>
      <c r="G53" s="37"/>
      <c r="H53" s="37"/>
      <c r="I53" s="37"/>
      <c r="J53" s="37"/>
      <c r="K53" s="37"/>
      <c r="L53" s="37"/>
      <c r="M53" s="37"/>
      <c r="N53" s="37"/>
    </row>
    <row r="54" spans="1:14" s="38" customFormat="1">
      <c r="A54" s="1" t="s">
        <v>213</v>
      </c>
      <c r="B54" s="112">
        <v>26.192</v>
      </c>
      <c r="C54" s="112">
        <v>32.106505176813215</v>
      </c>
      <c r="D54" s="37">
        <v>5.9145051768132149</v>
      </c>
      <c r="E54" s="114">
        <f t="shared" si="0"/>
        <v>0.22581342306098101</v>
      </c>
      <c r="F54" s="1" t="s">
        <v>17</v>
      </c>
      <c r="G54" s="37"/>
      <c r="H54" s="37"/>
      <c r="I54" s="37"/>
      <c r="J54" s="37"/>
      <c r="K54" s="37"/>
      <c r="L54" s="37"/>
      <c r="M54" s="37"/>
      <c r="N54" s="37"/>
    </row>
    <row r="55" spans="1:14" s="38" customFormat="1">
      <c r="A55" s="1" t="s">
        <v>214</v>
      </c>
      <c r="B55" s="109">
        <v>359.30099999999999</v>
      </c>
      <c r="C55" s="109">
        <v>364.25466942273704</v>
      </c>
      <c r="D55" s="108">
        <v>4.9536694227370504</v>
      </c>
      <c r="E55" s="114">
        <f t="shared" si="0"/>
        <v>1.3786962526508555E-2</v>
      </c>
      <c r="F55" s="1" t="s">
        <v>17</v>
      </c>
      <c r="G55" s="37"/>
      <c r="H55" s="2"/>
      <c r="I55" s="2"/>
      <c r="J55" s="2"/>
      <c r="K55" s="2"/>
      <c r="L55" s="2"/>
      <c r="M55" s="2"/>
      <c r="N55" s="2"/>
    </row>
    <row r="56" spans="1:14" s="38" customFormat="1">
      <c r="A56" s="1" t="s">
        <v>215</v>
      </c>
      <c r="B56" s="107">
        <v>37.731999999999999</v>
      </c>
      <c r="C56" s="107">
        <v>42.667376752509966</v>
      </c>
      <c r="D56" s="108">
        <v>4.935376752509967</v>
      </c>
      <c r="E56" s="114">
        <f t="shared" si="0"/>
        <v>0.13080082562572795</v>
      </c>
      <c r="F56" s="1" t="s">
        <v>15</v>
      </c>
      <c r="G56" s="11"/>
      <c r="H56" s="2"/>
      <c r="I56" s="2"/>
      <c r="J56" s="2"/>
      <c r="K56" s="2"/>
      <c r="L56" s="2"/>
      <c r="M56" s="2"/>
      <c r="N56" s="2"/>
    </row>
    <row r="57" spans="1:14" s="38" customFormat="1">
      <c r="A57" s="1" t="s">
        <v>216</v>
      </c>
      <c r="B57" s="107">
        <v>26.5</v>
      </c>
      <c r="C57" s="107">
        <v>31.284295394983971</v>
      </c>
      <c r="D57" s="108">
        <v>4.7842953949839711</v>
      </c>
      <c r="E57" s="114">
        <f t="shared" si="0"/>
        <v>0.18053944886731965</v>
      </c>
      <c r="F57" s="1" t="s">
        <v>15</v>
      </c>
      <c r="G57" s="37"/>
      <c r="H57" s="2"/>
      <c r="I57" s="2"/>
      <c r="J57" s="2"/>
      <c r="K57" s="2"/>
      <c r="L57" s="2"/>
      <c r="M57" s="2"/>
      <c r="N57" s="2"/>
    </row>
    <row r="58" spans="1:14" s="38" customFormat="1">
      <c r="A58" s="1" t="s">
        <v>217</v>
      </c>
      <c r="B58" s="107">
        <v>230.244</v>
      </c>
      <c r="C58" s="107">
        <v>234.8608802641445</v>
      </c>
      <c r="D58" s="108">
        <v>4.6168802641444984</v>
      </c>
      <c r="E58" s="114">
        <f t="shared" si="0"/>
        <v>2.0052119769220906E-2</v>
      </c>
      <c r="F58" s="1" t="s">
        <v>20</v>
      </c>
      <c r="G58" s="2"/>
      <c r="H58" s="10"/>
      <c r="I58" s="37"/>
      <c r="J58" s="37"/>
      <c r="K58" s="37"/>
      <c r="L58" s="37"/>
      <c r="M58" s="37"/>
      <c r="N58" s="10"/>
    </row>
    <row r="59" spans="1:14" s="38" customFormat="1">
      <c r="A59" s="1" t="s">
        <v>218</v>
      </c>
      <c r="B59" s="109">
        <v>50</v>
      </c>
      <c r="C59" s="109">
        <v>54.191099256927814</v>
      </c>
      <c r="D59" s="108">
        <v>4.1910992569278136</v>
      </c>
      <c r="E59" s="114">
        <f t="shared" si="0"/>
        <v>8.3821985138556265E-2</v>
      </c>
      <c r="F59" s="1" t="s">
        <v>13</v>
      </c>
      <c r="G59" s="2"/>
      <c r="H59" s="2"/>
      <c r="I59" s="2"/>
      <c r="J59" s="37"/>
      <c r="K59" s="37"/>
      <c r="L59" s="37"/>
      <c r="M59" s="37"/>
      <c r="N59" s="2"/>
    </row>
    <row r="60" spans="1:14" s="38" customFormat="1">
      <c r="A60" s="1" t="s">
        <v>219</v>
      </c>
      <c r="B60" s="107">
        <v>4.7</v>
      </c>
      <c r="C60" s="107">
        <v>8.556489356357023</v>
      </c>
      <c r="D60" s="108">
        <v>3.8564893563570228</v>
      </c>
      <c r="E60" s="114">
        <f t="shared" si="0"/>
        <v>0.82052965028872826</v>
      </c>
      <c r="F60" s="1" t="s">
        <v>13</v>
      </c>
      <c r="G60" s="10"/>
      <c r="H60" s="10"/>
      <c r="I60" s="10"/>
      <c r="J60" s="37"/>
      <c r="K60" s="37"/>
      <c r="L60" s="37"/>
      <c r="M60" s="37"/>
      <c r="N60" s="10"/>
    </row>
    <row r="61" spans="1:14" s="38" customFormat="1">
      <c r="A61" s="1" t="s">
        <v>220</v>
      </c>
      <c r="B61" s="107"/>
      <c r="C61" s="107">
        <v>3.6458512694270668</v>
      </c>
      <c r="D61" s="108">
        <v>3.6458512694270668</v>
      </c>
      <c r="E61" s="114" t="s">
        <v>33</v>
      </c>
      <c r="F61" s="1" t="s">
        <v>14</v>
      </c>
      <c r="G61" s="8"/>
      <c r="H61" s="8"/>
      <c r="I61" s="8"/>
      <c r="J61" s="8"/>
      <c r="K61" s="8"/>
      <c r="L61" s="8"/>
      <c r="M61" s="8"/>
      <c r="N61" s="8"/>
    </row>
    <row r="62" spans="1:14" s="38" customFormat="1">
      <c r="A62" s="1" t="s">
        <v>221</v>
      </c>
      <c r="B62" s="107">
        <v>-3.6</v>
      </c>
      <c r="C62" s="107">
        <v>0</v>
      </c>
      <c r="D62" s="108">
        <v>3.6</v>
      </c>
      <c r="E62" s="114">
        <f t="shared" si="0"/>
        <v>-1</v>
      </c>
      <c r="F62" s="1" t="s">
        <v>18</v>
      </c>
      <c r="G62" s="37"/>
      <c r="H62" s="37"/>
      <c r="I62" s="37"/>
      <c r="J62" s="37"/>
      <c r="K62" s="37"/>
      <c r="L62" s="37"/>
      <c r="M62" s="37"/>
      <c r="N62" s="37"/>
    </row>
    <row r="63" spans="1:14" s="38" customFormat="1">
      <c r="A63" s="1" t="s">
        <v>222</v>
      </c>
      <c r="B63" s="112">
        <v>13.731999999999999</v>
      </c>
      <c r="C63" s="112">
        <v>17.298861067696972</v>
      </c>
      <c r="D63" s="37">
        <v>3.5668610676969728</v>
      </c>
      <c r="E63" s="114">
        <f t="shared" si="0"/>
        <v>0.25974811154216232</v>
      </c>
      <c r="F63" s="1" t="s">
        <v>16</v>
      </c>
      <c r="G63" s="37"/>
      <c r="H63" s="37"/>
      <c r="I63" s="37"/>
      <c r="J63" s="37"/>
      <c r="K63" s="37"/>
      <c r="L63" s="37"/>
      <c r="M63" s="37"/>
      <c r="N63" s="37"/>
    </row>
    <row r="64" spans="1:14" s="38" customFormat="1">
      <c r="A64" s="1" t="s">
        <v>223</v>
      </c>
      <c r="B64" s="110">
        <v>2.1019999999999999</v>
      </c>
      <c r="C64" s="110">
        <v>5.4092748804555892</v>
      </c>
      <c r="D64" s="111">
        <v>3.3072748804555894</v>
      </c>
      <c r="E64" s="114">
        <f t="shared" si="0"/>
        <v>1.573394329427017</v>
      </c>
      <c r="F64" s="1" t="s">
        <v>20</v>
      </c>
      <c r="G64" s="37"/>
      <c r="H64" s="37"/>
      <c r="I64" s="37"/>
      <c r="J64" s="37"/>
      <c r="K64" s="37"/>
      <c r="L64" s="37"/>
      <c r="M64" s="37"/>
      <c r="N64" s="37"/>
    </row>
    <row r="65" spans="1:14" s="38" customFormat="1">
      <c r="A65" s="1" t="s">
        <v>224</v>
      </c>
      <c r="B65" s="107">
        <v>14.49</v>
      </c>
      <c r="C65" s="107">
        <v>17.714883481230196</v>
      </c>
      <c r="D65" s="108">
        <v>3.2248834812301954</v>
      </c>
      <c r="E65" s="114">
        <f t="shared" si="0"/>
        <v>0.22255924646171121</v>
      </c>
      <c r="F65" s="1" t="s">
        <v>17</v>
      </c>
      <c r="G65" s="2"/>
      <c r="H65" s="2"/>
      <c r="I65" s="2"/>
      <c r="J65" s="2"/>
      <c r="K65" s="2"/>
      <c r="L65" s="2"/>
      <c r="M65" s="2"/>
      <c r="N65" s="2"/>
    </row>
    <row r="66" spans="1:14" s="38" customFormat="1">
      <c r="A66" s="1" t="s">
        <v>225</v>
      </c>
      <c r="B66" s="109">
        <v>12.169</v>
      </c>
      <c r="C66" s="109">
        <v>15.39086229168173</v>
      </c>
      <c r="D66" s="108">
        <v>3.2218622916817292</v>
      </c>
      <c r="E66" s="114">
        <f t="shared" si="0"/>
        <v>0.26475982345975257</v>
      </c>
      <c r="F66" s="1" t="s">
        <v>18</v>
      </c>
      <c r="G66" s="2"/>
      <c r="H66" s="2"/>
      <c r="I66" s="2"/>
      <c r="J66" s="2"/>
      <c r="K66" s="2"/>
      <c r="L66" s="2"/>
      <c r="M66" s="2"/>
      <c r="N66" s="2"/>
    </row>
    <row r="67" spans="1:14" s="38" customFormat="1">
      <c r="A67" s="1" t="s">
        <v>226</v>
      </c>
      <c r="B67" s="109">
        <v>-190</v>
      </c>
      <c r="C67" s="109">
        <v>-186.86585950664764</v>
      </c>
      <c r="D67" s="108">
        <v>3.134140493352362</v>
      </c>
      <c r="E67" s="114">
        <f t="shared" si="0"/>
        <v>-1.6495476280801905E-2</v>
      </c>
      <c r="F67" s="1" t="s">
        <v>15</v>
      </c>
      <c r="G67" s="2"/>
      <c r="H67" s="2"/>
      <c r="I67" s="2"/>
      <c r="J67" s="2"/>
      <c r="K67" s="2"/>
      <c r="L67" s="2"/>
      <c r="M67" s="2"/>
      <c r="N67" s="2"/>
    </row>
    <row r="68" spans="1:14" s="38" customFormat="1">
      <c r="A68" s="1" t="s">
        <v>227</v>
      </c>
      <c r="B68" s="107">
        <v>61.647999999999996</v>
      </c>
      <c r="C68" s="107">
        <v>64.526748296692872</v>
      </c>
      <c r="D68" s="108">
        <v>2.8787482966928764</v>
      </c>
      <c r="E68" s="114">
        <f t="shared" si="0"/>
        <v>4.6696539980094674E-2</v>
      </c>
      <c r="F68" s="1" t="s">
        <v>17</v>
      </c>
      <c r="G68" s="2"/>
      <c r="H68" s="2"/>
      <c r="I68" s="2"/>
      <c r="J68" s="2"/>
      <c r="K68" s="2"/>
      <c r="L68" s="2"/>
      <c r="M68" s="2"/>
      <c r="N68" s="2"/>
    </row>
    <row r="69" spans="1:14" s="38" customFormat="1">
      <c r="A69" s="1" t="s">
        <v>228</v>
      </c>
      <c r="B69" s="107">
        <v>-11.6</v>
      </c>
      <c r="C69" s="107">
        <v>-8.7531902611008636</v>
      </c>
      <c r="D69" s="108">
        <v>2.846809738899136</v>
      </c>
      <c r="E69" s="114">
        <f t="shared" si="0"/>
        <v>-0.24541463266371863</v>
      </c>
      <c r="F69" s="1" t="s">
        <v>15</v>
      </c>
      <c r="G69" s="37"/>
      <c r="H69" s="37"/>
      <c r="I69" s="37"/>
      <c r="J69" s="37"/>
      <c r="K69" s="37"/>
      <c r="L69" s="37"/>
      <c r="M69" s="37"/>
      <c r="N69" s="37"/>
    </row>
    <row r="70" spans="1:14" s="38" customFormat="1">
      <c r="A70" s="1" t="s">
        <v>229</v>
      </c>
      <c r="B70" s="107">
        <v>13.826000000000001</v>
      </c>
      <c r="C70" s="107">
        <v>16.548447116099226</v>
      </c>
      <c r="D70" s="108">
        <v>2.7224471160992252</v>
      </c>
      <c r="E70" s="114">
        <f t="shared" si="0"/>
        <v>0.19690779083604984</v>
      </c>
      <c r="F70" s="1" t="s">
        <v>16</v>
      </c>
      <c r="G70" s="37"/>
      <c r="H70" s="37"/>
      <c r="I70" s="37"/>
      <c r="J70" s="37"/>
      <c r="K70" s="37"/>
      <c r="L70" s="37"/>
      <c r="M70" s="37"/>
      <c r="N70" s="37"/>
    </row>
    <row r="71" spans="1:14" s="38" customFormat="1">
      <c r="A71" s="1" t="s">
        <v>230</v>
      </c>
      <c r="B71" s="109">
        <v>49.026999999999994</v>
      </c>
      <c r="C71" s="109">
        <v>51.723486406916344</v>
      </c>
      <c r="D71" s="108">
        <v>2.6964864069163497</v>
      </c>
      <c r="E71" s="114">
        <f t="shared" si="0"/>
        <v>5.5000028696766068E-2</v>
      </c>
      <c r="F71" s="1" t="s">
        <v>17</v>
      </c>
      <c r="G71" s="2"/>
      <c r="H71" s="2"/>
      <c r="I71" s="2"/>
      <c r="J71" s="2"/>
      <c r="K71" s="37"/>
      <c r="L71" s="37"/>
      <c r="M71" s="37"/>
      <c r="N71" s="2"/>
    </row>
    <row r="72" spans="1:14" s="38" customFormat="1">
      <c r="A72" s="1" t="s">
        <v>231</v>
      </c>
      <c r="B72" s="107">
        <v>407.06200000000007</v>
      </c>
      <c r="C72" s="107">
        <v>409.57750838928888</v>
      </c>
      <c r="D72" s="108">
        <v>2.5155083892888115</v>
      </c>
      <c r="E72" s="114">
        <f t="shared" ref="E72:E135" si="1">D72/B72</f>
        <v>6.1796689184665018E-3</v>
      </c>
      <c r="F72" s="1" t="s">
        <v>12</v>
      </c>
      <c r="G72" s="37"/>
      <c r="H72" s="37"/>
      <c r="I72" s="37"/>
      <c r="J72" s="37"/>
      <c r="K72" s="37"/>
      <c r="L72" s="37"/>
      <c r="M72" s="37"/>
      <c r="N72" s="37"/>
    </row>
    <row r="73" spans="1:14" s="38" customFormat="1">
      <c r="A73" s="1" t="s">
        <v>232</v>
      </c>
      <c r="B73" s="107">
        <v>87.873999999999995</v>
      </c>
      <c r="C73" s="107">
        <v>90.35357708955901</v>
      </c>
      <c r="D73" s="108">
        <v>2.4795770895590152</v>
      </c>
      <c r="E73" s="114">
        <f t="shared" si="1"/>
        <v>2.8217414588604314E-2</v>
      </c>
      <c r="F73" s="1" t="s">
        <v>19</v>
      </c>
      <c r="G73" s="37"/>
      <c r="H73" s="37"/>
      <c r="I73" s="37"/>
      <c r="J73" s="37"/>
      <c r="K73" s="37"/>
      <c r="L73" s="37"/>
      <c r="M73" s="37"/>
      <c r="N73" s="37"/>
    </row>
    <row r="74" spans="1:14" s="38" customFormat="1">
      <c r="A74" s="1" t="s">
        <v>233</v>
      </c>
      <c r="B74" s="107">
        <v>20.603999999999999</v>
      </c>
      <c r="C74" s="107">
        <v>22.817304950285394</v>
      </c>
      <c r="D74" s="108">
        <v>2.2133049502853943</v>
      </c>
      <c r="E74" s="114">
        <f t="shared" si="1"/>
        <v>0.10742112940620241</v>
      </c>
      <c r="F74" s="1" t="s">
        <v>21</v>
      </c>
      <c r="G74" s="37"/>
      <c r="H74" s="37"/>
      <c r="I74" s="37"/>
      <c r="J74" s="37"/>
      <c r="K74" s="37"/>
      <c r="L74" s="37"/>
      <c r="M74" s="37"/>
      <c r="N74" s="37"/>
    </row>
    <row r="75" spans="1:14" s="38" customFormat="1">
      <c r="A75" s="1" t="s">
        <v>234</v>
      </c>
      <c r="B75" s="107">
        <v>26.532</v>
      </c>
      <c r="C75" s="107">
        <v>28.718332092600583</v>
      </c>
      <c r="D75" s="108">
        <v>2.1863320926005834</v>
      </c>
      <c r="E75" s="114">
        <f t="shared" si="1"/>
        <v>8.2403591610153148E-2</v>
      </c>
      <c r="F75" s="1" t="s">
        <v>17</v>
      </c>
      <c r="G75" s="9"/>
      <c r="H75" s="9"/>
      <c r="I75" s="9"/>
      <c r="J75" s="9"/>
      <c r="K75" s="9"/>
      <c r="L75" s="9"/>
      <c r="M75" s="9"/>
      <c r="N75" s="9"/>
    </row>
    <row r="76" spans="1:14" s="38" customFormat="1">
      <c r="A76" s="1" t="s">
        <v>235</v>
      </c>
      <c r="B76" s="109">
        <v>2.8</v>
      </c>
      <c r="C76" s="109">
        <v>4.7208217138521507</v>
      </c>
      <c r="D76" s="108">
        <v>1.9208217138521508</v>
      </c>
      <c r="E76" s="114">
        <f t="shared" si="1"/>
        <v>0.68600775494719679</v>
      </c>
      <c r="F76" s="1" t="s">
        <v>15</v>
      </c>
      <c r="G76" s="11"/>
      <c r="H76" s="11"/>
      <c r="I76" s="11"/>
      <c r="J76" s="11"/>
      <c r="K76" s="11"/>
      <c r="L76" s="11"/>
      <c r="M76" s="11"/>
      <c r="N76" s="11"/>
    </row>
    <row r="77" spans="1:14" s="38" customFormat="1">
      <c r="A77" s="1" t="s">
        <v>236</v>
      </c>
      <c r="B77" s="107">
        <v>3.07</v>
      </c>
      <c r="C77" s="107">
        <v>4.9637473312107927</v>
      </c>
      <c r="D77" s="108">
        <v>1.8937473312107929</v>
      </c>
      <c r="E77" s="114">
        <f t="shared" si="1"/>
        <v>0.61685580821198471</v>
      </c>
      <c r="F77" s="1" t="s">
        <v>20</v>
      </c>
      <c r="G77" s="37"/>
      <c r="H77" s="37"/>
      <c r="I77" s="37"/>
      <c r="J77" s="37"/>
      <c r="K77" s="37"/>
      <c r="L77" s="37"/>
      <c r="M77" s="37"/>
      <c r="N77" s="37"/>
    </row>
    <row r="78" spans="1:14" s="38" customFormat="1">
      <c r="A78" s="1" t="s">
        <v>237</v>
      </c>
      <c r="B78" s="107">
        <v>4.9000000000000004</v>
      </c>
      <c r="C78" s="107">
        <v>6.7861812136624673</v>
      </c>
      <c r="D78" s="108">
        <v>1.8861812136624669</v>
      </c>
      <c r="E78" s="114">
        <f t="shared" si="1"/>
        <v>0.38493494156376873</v>
      </c>
      <c r="F78" s="1" t="s">
        <v>15</v>
      </c>
      <c r="G78" s="8"/>
      <c r="H78" s="8"/>
      <c r="I78" s="8"/>
      <c r="J78" s="8"/>
      <c r="K78" s="8"/>
      <c r="L78" s="8"/>
      <c r="M78" s="8"/>
      <c r="N78" s="8"/>
    </row>
    <row r="79" spans="1:14" s="38" customFormat="1">
      <c r="A79" s="1" t="s">
        <v>238</v>
      </c>
      <c r="B79" s="109">
        <v>130.018</v>
      </c>
      <c r="C79" s="109">
        <v>131.67650315814481</v>
      </c>
      <c r="D79" s="108">
        <v>1.6585031581448106</v>
      </c>
      <c r="E79" s="114">
        <f t="shared" si="1"/>
        <v>1.2755950392598029E-2</v>
      </c>
      <c r="F79" s="1" t="s">
        <v>17</v>
      </c>
      <c r="G79" s="8"/>
      <c r="H79" s="8"/>
      <c r="I79" s="8"/>
      <c r="J79" s="8"/>
      <c r="K79" s="8"/>
      <c r="L79" s="8"/>
      <c r="M79" s="8"/>
      <c r="N79" s="8"/>
    </row>
    <row r="80" spans="1:14" s="38" customFormat="1">
      <c r="A80" s="1" t="s">
        <v>202</v>
      </c>
      <c r="B80" s="111">
        <v>34.800000000000004</v>
      </c>
      <c r="C80" s="111">
        <v>36.237224176433848</v>
      </c>
      <c r="D80" s="111">
        <v>1.437224176433844</v>
      </c>
      <c r="E80" s="114">
        <f t="shared" si="1"/>
        <v>4.1299545299823097E-2</v>
      </c>
      <c r="F80" s="34" t="s">
        <v>19</v>
      </c>
      <c r="G80" s="37"/>
      <c r="H80" s="37"/>
      <c r="I80" s="37"/>
      <c r="J80" s="37"/>
      <c r="K80" s="37"/>
      <c r="L80" s="37"/>
      <c r="M80" s="37"/>
      <c r="N80" s="37"/>
    </row>
    <row r="81" spans="1:14" s="38" customFormat="1">
      <c r="A81" s="1" t="s">
        <v>239</v>
      </c>
      <c r="B81" s="109">
        <v>8.1419999999999995</v>
      </c>
      <c r="C81" s="109">
        <v>9.5694990157877982</v>
      </c>
      <c r="D81" s="108">
        <v>1.4274990157877987</v>
      </c>
      <c r="E81" s="114">
        <f t="shared" si="1"/>
        <v>0.17532535197590257</v>
      </c>
      <c r="F81" s="1" t="s">
        <v>17</v>
      </c>
      <c r="G81" s="8"/>
      <c r="H81" s="8"/>
      <c r="I81" s="8"/>
      <c r="J81" s="8"/>
      <c r="K81" s="8"/>
      <c r="L81" s="8"/>
      <c r="M81" s="8"/>
      <c r="N81" s="8"/>
    </row>
    <row r="82" spans="1:14" s="38" customFormat="1">
      <c r="A82" s="1" t="s">
        <v>240</v>
      </c>
      <c r="B82" s="107">
        <v>34.32</v>
      </c>
      <c r="C82" s="107">
        <v>35.667775057200437</v>
      </c>
      <c r="D82" s="108">
        <v>1.3477750572004368</v>
      </c>
      <c r="E82" s="114">
        <f t="shared" si="1"/>
        <v>3.9270835000012723E-2</v>
      </c>
      <c r="F82" s="1" t="s">
        <v>14</v>
      </c>
      <c r="G82" s="37"/>
      <c r="H82" s="37"/>
      <c r="I82" s="37"/>
      <c r="J82" s="37"/>
      <c r="K82" s="37"/>
      <c r="L82" s="37"/>
      <c r="M82" s="37"/>
      <c r="N82" s="37"/>
    </row>
    <row r="83" spans="1:14" s="38" customFormat="1">
      <c r="A83" s="1" t="s">
        <v>241</v>
      </c>
      <c r="B83" s="109">
        <v>-105</v>
      </c>
      <c r="C83" s="109">
        <v>-103.7597272523754</v>
      </c>
      <c r="D83" s="108">
        <v>1.2402727476246014</v>
      </c>
      <c r="E83" s="114">
        <f t="shared" si="1"/>
        <v>-1.1812121405948584E-2</v>
      </c>
      <c r="F83" s="1" t="s">
        <v>17</v>
      </c>
      <c r="G83" s="37"/>
      <c r="H83" s="37"/>
      <c r="I83" s="37"/>
      <c r="J83" s="37"/>
      <c r="K83" s="37"/>
      <c r="L83" s="37"/>
      <c r="M83" s="37"/>
      <c r="N83" s="37"/>
    </row>
    <row r="84" spans="1:14" s="38" customFormat="1">
      <c r="A84" s="1" t="s">
        <v>242</v>
      </c>
      <c r="B84" s="109">
        <v>46.875</v>
      </c>
      <c r="C84" s="109">
        <v>48.110090786772012</v>
      </c>
      <c r="D84" s="108">
        <v>1.2350907867720125</v>
      </c>
      <c r="E84" s="114">
        <f t="shared" si="1"/>
        <v>2.6348603451136265E-2</v>
      </c>
      <c r="F84" s="1" t="s">
        <v>17</v>
      </c>
      <c r="G84" s="39"/>
      <c r="H84" s="39"/>
      <c r="I84" s="39"/>
      <c r="J84" s="39"/>
      <c r="K84" s="39"/>
      <c r="L84" s="39"/>
      <c r="M84" s="39"/>
      <c r="N84" s="39"/>
    </row>
    <row r="85" spans="1:14" s="38" customFormat="1">
      <c r="A85" s="1" t="s">
        <v>185</v>
      </c>
      <c r="B85" s="109">
        <v>8.3000000000000007</v>
      </c>
      <c r="C85" s="109">
        <v>9.4977031855562952</v>
      </c>
      <c r="D85" s="108">
        <v>1.1977031855562945</v>
      </c>
      <c r="E85" s="114">
        <f t="shared" si="1"/>
        <v>0.14430158862124029</v>
      </c>
      <c r="F85" s="1" t="s">
        <v>21</v>
      </c>
      <c r="G85" s="37"/>
      <c r="H85" s="37"/>
      <c r="I85" s="37"/>
      <c r="J85" s="37"/>
      <c r="K85" s="37"/>
      <c r="L85" s="37"/>
      <c r="M85" s="37"/>
      <c r="N85" s="37"/>
    </row>
    <row r="86" spans="1:14" s="38" customFormat="1">
      <c r="A86" s="1" t="s">
        <v>243</v>
      </c>
      <c r="B86" s="107">
        <v>19.8</v>
      </c>
      <c r="C86" s="107">
        <v>20.948646355218919</v>
      </c>
      <c r="D86" s="108">
        <v>1.1486463552189186</v>
      </c>
      <c r="E86" s="114">
        <f t="shared" si="1"/>
        <v>5.8012442182773662E-2</v>
      </c>
      <c r="F86" s="1" t="s">
        <v>13</v>
      </c>
      <c r="G86" s="37"/>
      <c r="H86" s="37"/>
      <c r="I86" s="37"/>
      <c r="J86" s="37"/>
      <c r="K86" s="37"/>
      <c r="L86" s="37"/>
      <c r="M86" s="37"/>
      <c r="N86" s="37"/>
    </row>
    <row r="87" spans="1:14" s="38" customFormat="1">
      <c r="A87" s="1" t="s">
        <v>244</v>
      </c>
      <c r="B87" s="107">
        <v>1.252</v>
      </c>
      <c r="C87" s="107">
        <v>2.399751037874843</v>
      </c>
      <c r="D87" s="108">
        <v>1.147751037874843</v>
      </c>
      <c r="E87" s="114">
        <f t="shared" si="1"/>
        <v>0.91673405581057743</v>
      </c>
      <c r="F87" s="1" t="s">
        <v>13</v>
      </c>
      <c r="G87" s="43"/>
      <c r="H87" s="43"/>
      <c r="I87" s="43"/>
      <c r="J87" s="43"/>
      <c r="K87" s="43"/>
      <c r="L87" s="43"/>
      <c r="M87" s="43"/>
      <c r="N87" s="43"/>
    </row>
    <row r="88" spans="1:14" s="38" customFormat="1">
      <c r="A88" s="1" t="s">
        <v>101</v>
      </c>
      <c r="B88" s="107">
        <v>4.49</v>
      </c>
      <c r="C88" s="107">
        <v>5.5990912535333948</v>
      </c>
      <c r="D88" s="108">
        <v>1.1090912535333945</v>
      </c>
      <c r="E88" s="114">
        <f t="shared" si="1"/>
        <v>0.24701364221233729</v>
      </c>
      <c r="F88" s="1" t="s">
        <v>16</v>
      </c>
    </row>
    <row r="89" spans="1:14" s="38" customFormat="1">
      <c r="A89" s="1" t="s">
        <v>245</v>
      </c>
      <c r="B89" s="109">
        <v>68.986999999999995</v>
      </c>
      <c r="C89" s="109">
        <v>70.073713810469144</v>
      </c>
      <c r="D89" s="108">
        <v>1.0867138104691492</v>
      </c>
      <c r="E89" s="114">
        <f t="shared" si="1"/>
        <v>1.5752443365694251E-2</v>
      </c>
      <c r="F89" s="1" t="s">
        <v>17</v>
      </c>
    </row>
    <row r="90" spans="1:14" s="38" customFormat="1">
      <c r="A90" s="1" t="s">
        <v>246</v>
      </c>
      <c r="B90" s="107">
        <v>82.4</v>
      </c>
      <c r="C90" s="107">
        <v>83.450358837573944</v>
      </c>
      <c r="D90" s="108">
        <v>1.0503588375739383</v>
      </c>
      <c r="E90" s="114">
        <f t="shared" si="1"/>
        <v>1.2747073271528377E-2</v>
      </c>
      <c r="F90" s="1" t="s">
        <v>15</v>
      </c>
    </row>
    <row r="91" spans="1:14" s="38" customFormat="1">
      <c r="A91" s="1" t="s">
        <v>247</v>
      </c>
      <c r="B91" s="107">
        <v>82.4</v>
      </c>
      <c r="C91" s="107">
        <v>83.450358837573944</v>
      </c>
      <c r="D91" s="108">
        <v>1.0503588375739383</v>
      </c>
      <c r="E91" s="114">
        <f t="shared" si="1"/>
        <v>1.2747073271528377E-2</v>
      </c>
      <c r="F91" s="1" t="s">
        <v>15</v>
      </c>
    </row>
    <row r="92" spans="1:14" s="38" customFormat="1">
      <c r="A92" s="1" t="s">
        <v>248</v>
      </c>
      <c r="B92" s="107">
        <v>8.4</v>
      </c>
      <c r="C92" s="107">
        <v>9.4416434277043013</v>
      </c>
      <c r="D92" s="108">
        <v>1.041643427704301</v>
      </c>
      <c r="E92" s="114">
        <f t="shared" si="1"/>
        <v>0.12400516996479773</v>
      </c>
      <c r="F92" s="1" t="s">
        <v>18</v>
      </c>
    </row>
    <row r="93" spans="1:14" s="38" customFormat="1">
      <c r="A93" s="1" t="s">
        <v>249</v>
      </c>
      <c r="B93" s="109">
        <v>22.658000000000001</v>
      </c>
      <c r="C93" s="109">
        <v>23.697541499014076</v>
      </c>
      <c r="D93" s="108">
        <v>1.0395414990140743</v>
      </c>
      <c r="E93" s="114">
        <f t="shared" si="1"/>
        <v>4.5879667182190588E-2</v>
      </c>
      <c r="F93" s="1" t="s">
        <v>16</v>
      </c>
    </row>
    <row r="94" spans="1:14" s="38" customFormat="1">
      <c r="A94" s="1" t="s">
        <v>250</v>
      </c>
      <c r="B94" s="109">
        <v>8.4580000000000002</v>
      </c>
      <c r="C94" s="109">
        <v>9.4839341222242268</v>
      </c>
      <c r="D94" s="108">
        <v>1.0259341222242266</v>
      </c>
      <c r="E94" s="114">
        <f t="shared" si="1"/>
        <v>0.12129748430175297</v>
      </c>
      <c r="F94" s="1" t="s">
        <v>20</v>
      </c>
    </row>
    <row r="95" spans="1:14" s="38" customFormat="1">
      <c r="A95" s="1" t="s">
        <v>251</v>
      </c>
      <c r="B95" s="107">
        <v>7.3570000000000002</v>
      </c>
      <c r="C95" s="107">
        <v>8.3745410194689711</v>
      </c>
      <c r="D95" s="108">
        <v>1.0175410194689709</v>
      </c>
      <c r="E95" s="114">
        <f t="shared" si="1"/>
        <v>0.13830923195174269</v>
      </c>
      <c r="F95" s="1" t="s">
        <v>14</v>
      </c>
    </row>
    <row r="96" spans="1:14" s="38" customFormat="1">
      <c r="A96" s="1" t="s">
        <v>83</v>
      </c>
      <c r="B96" s="107">
        <v>-1</v>
      </c>
      <c r="C96" s="107">
        <v>0</v>
      </c>
      <c r="D96" s="108">
        <v>1</v>
      </c>
      <c r="E96" s="114">
        <f t="shared" si="1"/>
        <v>-1</v>
      </c>
      <c r="F96" s="1" t="s">
        <v>14</v>
      </c>
    </row>
    <row r="97" spans="1:6" s="38" customFormat="1">
      <c r="A97" s="1" t="s">
        <v>252</v>
      </c>
      <c r="B97" s="107">
        <v>17.100000000000001</v>
      </c>
      <c r="C97" s="107">
        <v>18.096483236433244</v>
      </c>
      <c r="D97" s="108">
        <v>0.99648323643324233</v>
      </c>
      <c r="E97" s="114">
        <f t="shared" si="1"/>
        <v>5.82738734756282E-2</v>
      </c>
      <c r="F97" s="1" t="s">
        <v>21</v>
      </c>
    </row>
    <row r="98" spans="1:6" s="38" customFormat="1">
      <c r="A98" s="1" t="s">
        <v>253</v>
      </c>
      <c r="B98" s="107">
        <v>27.803000000000001</v>
      </c>
      <c r="C98" s="107">
        <v>28.699645506649915</v>
      </c>
      <c r="D98" s="108">
        <v>0.89664550664991438</v>
      </c>
      <c r="E98" s="114">
        <f t="shared" si="1"/>
        <v>3.2249955280002678E-2</v>
      </c>
      <c r="F98" s="1" t="s">
        <v>17</v>
      </c>
    </row>
    <row r="99" spans="1:6" s="38" customFormat="1">
      <c r="A99" s="1" t="s">
        <v>254</v>
      </c>
      <c r="B99" s="110">
        <v>17</v>
      </c>
      <c r="C99" s="110">
        <v>17.801431879317487</v>
      </c>
      <c r="D99" s="111">
        <v>0.80143187931748727</v>
      </c>
      <c r="E99" s="114">
        <f t="shared" si="1"/>
        <v>4.7143051724558072E-2</v>
      </c>
      <c r="F99" s="1" t="s">
        <v>13</v>
      </c>
    </row>
    <row r="100" spans="1:6" s="38" customFormat="1">
      <c r="A100" s="1" t="s">
        <v>255</v>
      </c>
      <c r="B100" s="110">
        <v>2.1789999999999998</v>
      </c>
      <c r="C100" s="110">
        <v>2.9505135711575941</v>
      </c>
      <c r="D100" s="111">
        <v>0.77151357115759422</v>
      </c>
      <c r="E100" s="114">
        <f t="shared" si="1"/>
        <v>0.35406772425773031</v>
      </c>
      <c r="F100" s="1" t="s">
        <v>20</v>
      </c>
    </row>
    <row r="101" spans="1:6" s="38" customFormat="1">
      <c r="A101" s="1" t="s">
        <v>256</v>
      </c>
      <c r="B101" s="107">
        <v>84.4</v>
      </c>
      <c r="C101" s="107">
        <v>85.171491754082552</v>
      </c>
      <c r="D101" s="108">
        <v>0.77149175408254678</v>
      </c>
      <c r="E101" s="114">
        <f t="shared" si="1"/>
        <v>9.1408975602197476E-3</v>
      </c>
      <c r="F101" s="1" t="s">
        <v>13</v>
      </c>
    </row>
    <row r="102" spans="1:6" s="38" customFormat="1">
      <c r="A102" s="1" t="s">
        <v>257</v>
      </c>
      <c r="B102" s="110">
        <v>7.9719999999999995</v>
      </c>
      <c r="C102" s="110">
        <v>8.5791099604025636</v>
      </c>
      <c r="D102" s="111">
        <v>0.60710996040256404</v>
      </c>
      <c r="E102" s="114">
        <f t="shared" si="1"/>
        <v>7.6155288560281489E-2</v>
      </c>
      <c r="F102" s="1" t="s">
        <v>16</v>
      </c>
    </row>
    <row r="103" spans="1:6" s="38" customFormat="1">
      <c r="A103" s="1" t="s">
        <v>258</v>
      </c>
      <c r="B103" s="109">
        <v>11.6</v>
      </c>
      <c r="C103" s="109">
        <v>11.998755189374217</v>
      </c>
      <c r="D103" s="108">
        <v>0.39875518937421717</v>
      </c>
      <c r="E103" s="114">
        <f t="shared" si="1"/>
        <v>3.4375447359846309E-2</v>
      </c>
      <c r="F103" s="1" t="s">
        <v>18</v>
      </c>
    </row>
    <row r="104" spans="1:6" s="38" customFormat="1">
      <c r="A104" s="1" t="s">
        <v>259</v>
      </c>
      <c r="B104" s="111">
        <v>11.6</v>
      </c>
      <c r="C104" s="111">
        <v>11.998755189374215</v>
      </c>
      <c r="D104" s="111">
        <v>0.39875518937421539</v>
      </c>
      <c r="E104" s="114">
        <f t="shared" si="1"/>
        <v>3.4375447359846156E-2</v>
      </c>
      <c r="F104" s="34" t="s">
        <v>18</v>
      </c>
    </row>
    <row r="105" spans="1:6" s="38" customFormat="1">
      <c r="A105" s="1" t="s">
        <v>260</v>
      </c>
      <c r="B105" s="107">
        <v>23.6</v>
      </c>
      <c r="C105" s="107">
        <v>23.99751037874843</v>
      </c>
      <c r="D105" s="108">
        <v>0.39751037874842865</v>
      </c>
      <c r="E105" s="114">
        <f t="shared" si="1"/>
        <v>1.6843660116458839E-2</v>
      </c>
      <c r="F105" s="1" t="s">
        <v>13</v>
      </c>
    </row>
    <row r="106" spans="1:6" s="38" customFormat="1">
      <c r="A106" s="1" t="s">
        <v>261</v>
      </c>
      <c r="B106" s="107">
        <v>-20</v>
      </c>
      <c r="C106" s="107">
        <v>-19.670090474383962</v>
      </c>
      <c r="D106" s="108">
        <v>0.32990952561603848</v>
      </c>
      <c r="E106" s="114">
        <f t="shared" si="1"/>
        <v>-1.6495476280801925E-2</v>
      </c>
      <c r="F106" s="1" t="s">
        <v>12</v>
      </c>
    </row>
    <row r="107" spans="1:6" s="38" customFormat="1">
      <c r="A107" s="1" t="s">
        <v>262</v>
      </c>
      <c r="B107" s="107">
        <v>22.931999999999999</v>
      </c>
      <c r="C107" s="107">
        <v>23.206772741678197</v>
      </c>
      <c r="D107" s="108">
        <v>0.27477274167819843</v>
      </c>
      <c r="E107" s="114">
        <f t="shared" si="1"/>
        <v>1.1982066181676193E-2</v>
      </c>
      <c r="F107" s="1" t="s">
        <v>19</v>
      </c>
    </row>
    <row r="108" spans="1:6" s="38" customFormat="1">
      <c r="A108" s="1" t="s">
        <v>263</v>
      </c>
      <c r="B108" s="107">
        <v>4.2350000000000003</v>
      </c>
      <c r="C108" s="107">
        <v>4.4896981507781399</v>
      </c>
      <c r="D108" s="108">
        <v>0.25469815077813962</v>
      </c>
      <c r="E108" s="114">
        <f t="shared" si="1"/>
        <v>6.0141239853161652E-2</v>
      </c>
      <c r="F108" s="1" t="s">
        <v>18</v>
      </c>
    </row>
    <row r="109" spans="1:6" s="38" customFormat="1">
      <c r="A109" s="1" t="s">
        <v>264</v>
      </c>
      <c r="B109" s="107">
        <v>23.224999999999998</v>
      </c>
      <c r="C109" s="107">
        <v>23.474285972129817</v>
      </c>
      <c r="D109" s="108">
        <v>0.24928597212981884</v>
      </c>
      <c r="E109" s="114">
        <f t="shared" si="1"/>
        <v>1.07335187138781E-2</v>
      </c>
      <c r="F109" s="1" t="s">
        <v>20</v>
      </c>
    </row>
    <row r="110" spans="1:6" s="38" customFormat="1">
      <c r="A110" s="1" t="s">
        <v>265</v>
      </c>
      <c r="B110" s="109">
        <v>5.6749999999999998</v>
      </c>
      <c r="C110" s="109">
        <v>5.881357051840804</v>
      </c>
      <c r="D110" s="108">
        <v>0.20635705184080422</v>
      </c>
      <c r="E110" s="114">
        <f t="shared" si="1"/>
        <v>3.6362476095295901E-2</v>
      </c>
      <c r="F110" s="1" t="s">
        <v>13</v>
      </c>
    </row>
    <row r="111" spans="1:6" s="38" customFormat="1">
      <c r="A111" s="1" t="s">
        <v>91</v>
      </c>
      <c r="B111" s="107">
        <v>42.302999999999997</v>
      </c>
      <c r="C111" s="107">
        <v>42.501164488001422</v>
      </c>
      <c r="D111" s="108">
        <v>0.19816448800142439</v>
      </c>
      <c r="E111" s="114">
        <f t="shared" si="1"/>
        <v>4.6844074415862804E-3</v>
      </c>
      <c r="F111" s="1" t="s">
        <v>15</v>
      </c>
    </row>
    <row r="112" spans="1:6" s="38" customFormat="1">
      <c r="A112" s="1" t="s">
        <v>266</v>
      </c>
      <c r="B112" s="107">
        <v>1.9000000000000001</v>
      </c>
      <c r="C112" s="107">
        <v>2.0614254817154394</v>
      </c>
      <c r="D112" s="108">
        <v>0.16142548171543925</v>
      </c>
      <c r="E112" s="114">
        <f t="shared" si="1"/>
        <v>8.4960779850231177E-2</v>
      </c>
      <c r="F112" s="1" t="s">
        <v>18</v>
      </c>
    </row>
    <row r="113" spans="1:6" s="38" customFormat="1">
      <c r="A113" s="1" t="s">
        <v>267</v>
      </c>
      <c r="B113" s="107">
        <v>4.0759999999999996</v>
      </c>
      <c r="C113" s="107">
        <v>4.2349704791348666</v>
      </c>
      <c r="D113" s="108">
        <v>0.15897047913486695</v>
      </c>
      <c r="E113" s="114">
        <f t="shared" si="1"/>
        <v>3.9001589581665101E-2</v>
      </c>
      <c r="F113" s="1" t="s">
        <v>15</v>
      </c>
    </row>
    <row r="114" spans="1:6" s="38" customFormat="1">
      <c r="A114" s="1" t="s">
        <v>268</v>
      </c>
      <c r="B114" s="107">
        <v>-5.8</v>
      </c>
      <c r="C114" s="107">
        <v>-5.7043262375713484</v>
      </c>
      <c r="D114" s="108">
        <v>9.5673762428651443E-2</v>
      </c>
      <c r="E114" s="114">
        <f t="shared" si="1"/>
        <v>-1.6495476280801974E-2</v>
      </c>
      <c r="F114" s="1" t="s">
        <v>19</v>
      </c>
    </row>
    <row r="115" spans="1:6" s="38" customFormat="1">
      <c r="A115" s="1" t="s">
        <v>269</v>
      </c>
      <c r="B115" s="107">
        <v>1.4089999999999998</v>
      </c>
      <c r="C115" s="107">
        <v>1.4841083262922699</v>
      </c>
      <c r="D115" s="108">
        <v>7.5108326292270045E-2</v>
      </c>
      <c r="E115" s="114">
        <f t="shared" si="1"/>
        <v>5.3306122279822607E-2</v>
      </c>
      <c r="F115" s="1" t="s">
        <v>16</v>
      </c>
    </row>
    <row r="116" spans="1:6" s="38" customFormat="1">
      <c r="A116" s="1" t="s">
        <v>270</v>
      </c>
      <c r="B116" s="109">
        <v>150.726</v>
      </c>
      <c r="C116" s="109">
        <v>150.78206203591398</v>
      </c>
      <c r="D116" s="108">
        <v>5.6062035913981845E-2</v>
      </c>
      <c r="E116" s="114">
        <f t="shared" si="1"/>
        <v>3.719466841419652E-4</v>
      </c>
      <c r="F116" s="1" t="s">
        <v>13</v>
      </c>
    </row>
    <row r="117" spans="1:6" s="38" customFormat="1">
      <c r="A117" s="1" t="s">
        <v>271</v>
      </c>
      <c r="B117" s="107">
        <v>0.35799999999999998</v>
      </c>
      <c r="C117" s="107">
        <v>0.40815437734346716</v>
      </c>
      <c r="D117" s="108">
        <v>5.0154377343467171E-2</v>
      </c>
      <c r="E117" s="114">
        <f t="shared" si="1"/>
        <v>0.14009602609907032</v>
      </c>
      <c r="F117" s="1" t="s">
        <v>17</v>
      </c>
    </row>
    <row r="118" spans="1:6" s="38" customFormat="1">
      <c r="A118" s="1" t="s">
        <v>272</v>
      </c>
      <c r="B118" s="107">
        <v>1.524</v>
      </c>
      <c r="C118" s="107">
        <v>1.5736072379507169</v>
      </c>
      <c r="D118" s="108">
        <v>4.9607237950716865E-2</v>
      </c>
      <c r="E118" s="114">
        <f t="shared" si="1"/>
        <v>3.2550681070024186E-2</v>
      </c>
      <c r="F118" s="1" t="s">
        <v>18</v>
      </c>
    </row>
    <row r="119" spans="1:6" s="38" customFormat="1">
      <c r="A119" s="1" t="s">
        <v>273</v>
      </c>
      <c r="B119" s="107">
        <v>3.1829999999999998</v>
      </c>
      <c r="C119" s="107">
        <v>3.228845351370127</v>
      </c>
      <c r="D119" s="108">
        <v>4.584535137012713E-2</v>
      </c>
      <c r="E119" s="114">
        <f t="shared" si="1"/>
        <v>1.4403189246034285E-2</v>
      </c>
      <c r="F119" s="1" t="s">
        <v>20</v>
      </c>
    </row>
    <row r="120" spans="1:6" s="38" customFormat="1">
      <c r="A120" s="1" t="s">
        <v>274</v>
      </c>
      <c r="B120" s="107">
        <v>4.5</v>
      </c>
      <c r="C120" s="107">
        <v>4.5241208091083109</v>
      </c>
      <c r="D120" s="108">
        <v>2.4120809108310937E-2</v>
      </c>
      <c r="E120" s="114">
        <f t="shared" si="1"/>
        <v>5.360179801846875E-3</v>
      </c>
      <c r="F120" s="1" t="s">
        <v>21</v>
      </c>
    </row>
    <row r="121" spans="1:6" s="38" customFormat="1">
      <c r="A121" s="1" t="s">
        <v>275</v>
      </c>
      <c r="B121" s="107">
        <v>3.5449999999999999</v>
      </c>
      <c r="C121" s="107">
        <v>3.5608027157384496</v>
      </c>
      <c r="D121" s="108">
        <v>1.5802715738449713E-2</v>
      </c>
      <c r="E121" s="114">
        <f t="shared" si="1"/>
        <v>4.4577477400422321E-3</v>
      </c>
      <c r="F121" s="1" t="s">
        <v>19</v>
      </c>
    </row>
    <row r="122" spans="1:6" s="38" customFormat="1">
      <c r="A122" s="1" t="s">
        <v>276</v>
      </c>
      <c r="B122" s="107">
        <v>0</v>
      </c>
      <c r="C122" s="107">
        <v>0</v>
      </c>
      <c r="D122" s="108">
        <v>0</v>
      </c>
      <c r="E122" s="114">
        <v>0</v>
      </c>
      <c r="F122" s="1" t="s">
        <v>17</v>
      </c>
    </row>
    <row r="123" spans="1:6" s="38" customFormat="1">
      <c r="A123" s="1" t="s">
        <v>277</v>
      </c>
      <c r="B123" s="109">
        <v>0</v>
      </c>
      <c r="C123" s="109">
        <v>0</v>
      </c>
      <c r="D123" s="108">
        <v>0</v>
      </c>
      <c r="E123" s="114">
        <v>0</v>
      </c>
      <c r="F123" s="1" t="s">
        <v>17</v>
      </c>
    </row>
    <row r="124" spans="1:6" s="38" customFormat="1">
      <c r="A124" s="1" t="s">
        <v>278</v>
      </c>
      <c r="B124" s="109">
        <v>0</v>
      </c>
      <c r="C124" s="109">
        <v>0</v>
      </c>
      <c r="D124" s="108">
        <v>0</v>
      </c>
      <c r="E124" s="114">
        <v>0</v>
      </c>
      <c r="F124" s="1" t="s">
        <v>20</v>
      </c>
    </row>
    <row r="125" spans="1:6" s="38" customFormat="1">
      <c r="A125" s="1" t="s">
        <v>279</v>
      </c>
      <c r="B125" s="109">
        <v>0</v>
      </c>
      <c r="C125" s="109">
        <v>0</v>
      </c>
      <c r="D125" s="108">
        <v>0</v>
      </c>
      <c r="E125" s="114">
        <v>0</v>
      </c>
      <c r="F125" s="1" t="s">
        <v>18</v>
      </c>
    </row>
    <row r="126" spans="1:6" s="38" customFormat="1">
      <c r="A126" s="1" t="s">
        <v>280</v>
      </c>
      <c r="B126" s="107">
        <v>0</v>
      </c>
      <c r="C126" s="107">
        <v>0</v>
      </c>
      <c r="D126" s="108">
        <v>0</v>
      </c>
      <c r="E126" s="114">
        <v>0</v>
      </c>
      <c r="F126" s="1" t="s">
        <v>18</v>
      </c>
    </row>
    <row r="127" spans="1:6" s="38" customFormat="1">
      <c r="A127" s="1" t="s">
        <v>281</v>
      </c>
      <c r="B127" s="107">
        <v>0</v>
      </c>
      <c r="C127" s="107">
        <v>0</v>
      </c>
      <c r="D127" s="108">
        <v>0</v>
      </c>
      <c r="E127" s="114">
        <v>0</v>
      </c>
      <c r="F127" s="1" t="s">
        <v>18</v>
      </c>
    </row>
    <row r="128" spans="1:6" s="38" customFormat="1">
      <c r="A128" s="1" t="s">
        <v>282</v>
      </c>
      <c r="B128" s="107">
        <v>0</v>
      </c>
      <c r="C128" s="107">
        <v>0</v>
      </c>
      <c r="D128" s="108">
        <v>0</v>
      </c>
      <c r="E128" s="114">
        <v>0</v>
      </c>
      <c r="F128" s="1" t="s">
        <v>18</v>
      </c>
    </row>
    <row r="129" spans="1:6" s="38" customFormat="1">
      <c r="A129" s="1" t="s">
        <v>283</v>
      </c>
      <c r="B129" s="107">
        <v>0</v>
      </c>
      <c r="C129" s="107">
        <v>0</v>
      </c>
      <c r="D129" s="108">
        <v>0</v>
      </c>
      <c r="E129" s="114">
        <v>0</v>
      </c>
      <c r="F129" s="1" t="s">
        <v>15</v>
      </c>
    </row>
    <row r="130" spans="1:6" s="38" customFormat="1">
      <c r="A130" s="1" t="s">
        <v>284</v>
      </c>
      <c r="B130" s="107">
        <v>0</v>
      </c>
      <c r="C130" s="107">
        <v>0</v>
      </c>
      <c r="D130" s="108">
        <v>0</v>
      </c>
      <c r="E130" s="114">
        <v>0</v>
      </c>
      <c r="F130" s="1" t="s">
        <v>18</v>
      </c>
    </row>
    <row r="131" spans="1:6" s="38" customFormat="1">
      <c r="A131" s="1" t="s">
        <v>285</v>
      </c>
      <c r="B131" s="107">
        <v>0.03</v>
      </c>
      <c r="C131" s="107">
        <v>2.9505135711575939E-2</v>
      </c>
      <c r="D131" s="108">
        <v>-4.9486428842406005E-4</v>
      </c>
      <c r="E131" s="114">
        <f t="shared" si="1"/>
        <v>-1.6495476280802002E-2</v>
      </c>
      <c r="F131" s="1" t="s">
        <v>20</v>
      </c>
    </row>
    <row r="132" spans="1:6" s="38" customFormat="1">
      <c r="A132" s="1" t="s">
        <v>286</v>
      </c>
      <c r="B132" s="107">
        <v>0.1</v>
      </c>
      <c r="C132" s="107">
        <v>9.8350452371919805E-2</v>
      </c>
      <c r="D132" s="108">
        <v>-1.6495476280802002E-3</v>
      </c>
      <c r="E132" s="114">
        <f t="shared" si="1"/>
        <v>-1.6495476280802002E-2</v>
      </c>
      <c r="F132" s="1" t="s">
        <v>18</v>
      </c>
    </row>
    <row r="133" spans="1:6" s="38" customFormat="1">
      <c r="A133" s="1" t="s">
        <v>287</v>
      </c>
      <c r="B133" s="107">
        <v>0.1</v>
      </c>
      <c r="C133" s="107">
        <v>9.8350452371919805E-2</v>
      </c>
      <c r="D133" s="108">
        <v>-1.6495476280802002E-3</v>
      </c>
      <c r="E133" s="114">
        <f t="shared" si="1"/>
        <v>-1.6495476280802002E-2</v>
      </c>
      <c r="F133" s="1" t="s">
        <v>19</v>
      </c>
    </row>
    <row r="134" spans="1:6" s="38" customFormat="1">
      <c r="A134" s="1" t="s">
        <v>288</v>
      </c>
      <c r="B134" s="107">
        <v>0.13</v>
      </c>
      <c r="C134" s="107">
        <v>0.12785558808349576</v>
      </c>
      <c r="D134" s="108">
        <v>-2.1444119165042463E-3</v>
      </c>
      <c r="E134" s="114">
        <f t="shared" si="1"/>
        <v>-1.6495476280801894E-2</v>
      </c>
      <c r="F134" s="1" t="s">
        <v>20</v>
      </c>
    </row>
    <row r="135" spans="1:6" s="38" customFormat="1">
      <c r="A135" s="1" t="s">
        <v>289</v>
      </c>
      <c r="B135" s="107">
        <v>0.4</v>
      </c>
      <c r="C135" s="107">
        <v>0.39340180948767922</v>
      </c>
      <c r="D135" s="108">
        <v>-6.5981905123208007E-3</v>
      </c>
      <c r="E135" s="114">
        <f t="shared" si="1"/>
        <v>-1.6495476280802002E-2</v>
      </c>
      <c r="F135" s="1" t="s">
        <v>19</v>
      </c>
    </row>
    <row r="136" spans="1:6" s="38" customFormat="1">
      <c r="A136" s="1" t="s">
        <v>290</v>
      </c>
      <c r="B136" s="107">
        <v>0.75</v>
      </c>
      <c r="C136" s="107">
        <v>0.73762839278939851</v>
      </c>
      <c r="D136" s="108">
        <v>-1.2371607210601487E-2</v>
      </c>
      <c r="E136" s="114">
        <f t="shared" ref="E136:E199" si="2">D136/B136</f>
        <v>-1.6495476280801984E-2</v>
      </c>
      <c r="F136" s="1" t="s">
        <v>20</v>
      </c>
    </row>
    <row r="137" spans="1:6" s="38" customFormat="1">
      <c r="A137" s="1" t="s">
        <v>291</v>
      </c>
      <c r="B137" s="107">
        <v>1</v>
      </c>
      <c r="C137" s="107">
        <v>0.98350452371919805</v>
      </c>
      <c r="D137" s="108">
        <v>-1.6495476280801946E-2</v>
      </c>
      <c r="E137" s="114">
        <f t="shared" si="2"/>
        <v>-1.6495476280801946E-2</v>
      </c>
      <c r="F137" s="1" t="s">
        <v>13</v>
      </c>
    </row>
    <row r="138" spans="1:6" s="38" customFormat="1">
      <c r="A138" s="1" t="s">
        <v>292</v>
      </c>
      <c r="B138" s="107">
        <v>1</v>
      </c>
      <c r="C138" s="107">
        <v>0.98350452371919805</v>
      </c>
      <c r="D138" s="108">
        <v>-1.6495476280801946E-2</v>
      </c>
      <c r="E138" s="114">
        <f t="shared" si="2"/>
        <v>-1.6495476280801946E-2</v>
      </c>
      <c r="F138" s="1" t="s">
        <v>18</v>
      </c>
    </row>
    <row r="139" spans="1:6" s="38" customFormat="1">
      <c r="A139" s="1" t="s">
        <v>293</v>
      </c>
      <c r="B139" s="107">
        <v>1.49</v>
      </c>
      <c r="C139" s="107">
        <v>1.465421740341605</v>
      </c>
      <c r="D139" s="108">
        <v>-2.4578259658394996E-2</v>
      </c>
      <c r="E139" s="114">
        <f t="shared" si="2"/>
        <v>-1.6495476280802012E-2</v>
      </c>
      <c r="F139" s="1" t="s">
        <v>19</v>
      </c>
    </row>
    <row r="140" spans="1:6" s="38" customFormat="1">
      <c r="A140" s="1" t="s">
        <v>294</v>
      </c>
      <c r="B140" s="107">
        <v>0.58199999999999996</v>
      </c>
      <c r="C140" s="107">
        <v>0.55568005590134684</v>
      </c>
      <c r="D140" s="108">
        <v>-2.6319944098653125E-2</v>
      </c>
      <c r="E140" s="114">
        <f t="shared" si="2"/>
        <v>-4.522327164717032E-2</v>
      </c>
      <c r="F140" s="1" t="s">
        <v>20</v>
      </c>
    </row>
    <row r="141" spans="1:6" s="38" customFormat="1">
      <c r="A141" s="1" t="s">
        <v>295</v>
      </c>
      <c r="B141" s="109">
        <v>1.819</v>
      </c>
      <c r="C141" s="109">
        <v>1.7889947286452212</v>
      </c>
      <c r="D141" s="108">
        <v>-3.0005271354778706E-2</v>
      </c>
      <c r="E141" s="114">
        <f t="shared" si="2"/>
        <v>-1.6495476280801929E-2</v>
      </c>
      <c r="F141" s="1" t="s">
        <v>16</v>
      </c>
    </row>
    <row r="142" spans="1:6" s="38" customFormat="1">
      <c r="A142" s="1" t="s">
        <v>296</v>
      </c>
      <c r="B142" s="107">
        <v>0.78500000000000003</v>
      </c>
      <c r="C142" s="107">
        <v>0.75238096064518656</v>
      </c>
      <c r="D142" s="108">
        <v>-3.2619039354813473E-2</v>
      </c>
      <c r="E142" s="114">
        <f t="shared" si="2"/>
        <v>-4.1552916375558566E-2</v>
      </c>
      <c r="F142" s="1" t="s">
        <v>20</v>
      </c>
    </row>
    <row r="143" spans="1:6" s="38" customFormat="1">
      <c r="A143" s="1" t="s">
        <v>297</v>
      </c>
      <c r="B143" s="107">
        <v>2.2000000000000002</v>
      </c>
      <c r="C143" s="107">
        <v>2.1637099521822361</v>
      </c>
      <c r="D143" s="108">
        <v>-3.6290047817764126E-2</v>
      </c>
      <c r="E143" s="114">
        <f t="shared" si="2"/>
        <v>-1.6495476280801873E-2</v>
      </c>
      <c r="F143" s="1" t="s">
        <v>18</v>
      </c>
    </row>
    <row r="144" spans="1:6" s="38" customFormat="1">
      <c r="A144" s="1" t="s">
        <v>298</v>
      </c>
      <c r="B144" s="109">
        <v>4.63</v>
      </c>
      <c r="C144" s="109">
        <v>4.5831310805314631</v>
      </c>
      <c r="D144" s="108">
        <v>-4.6868919468536774E-2</v>
      </c>
      <c r="E144" s="114">
        <f t="shared" si="2"/>
        <v>-1.0122876775061938E-2</v>
      </c>
      <c r="F144" s="1" t="s">
        <v>20</v>
      </c>
    </row>
    <row r="145" spans="1:6" s="38" customFormat="1">
      <c r="A145" s="1" t="s">
        <v>299</v>
      </c>
      <c r="B145" s="107">
        <v>0.437</v>
      </c>
      <c r="C145" s="107">
        <v>0.38750078234536406</v>
      </c>
      <c r="D145" s="108">
        <v>-4.9499217654635941E-2</v>
      </c>
      <c r="E145" s="114">
        <f t="shared" si="2"/>
        <v>-0.11327052094882366</v>
      </c>
      <c r="F145" s="1" t="s">
        <v>20</v>
      </c>
    </row>
    <row r="146" spans="1:6" s="38" customFormat="1">
      <c r="A146" s="1" t="s">
        <v>300</v>
      </c>
      <c r="B146" s="110">
        <v>3.0249999999999999</v>
      </c>
      <c r="C146" s="110">
        <v>2.9751011842505739</v>
      </c>
      <c r="D146" s="111">
        <v>-4.9898815749426007E-2</v>
      </c>
      <c r="E146" s="114">
        <f t="shared" si="2"/>
        <v>-1.6495476280801988E-2</v>
      </c>
      <c r="F146" s="1" t="s">
        <v>14</v>
      </c>
    </row>
    <row r="147" spans="1:6" s="38" customFormat="1">
      <c r="A147" s="1" t="s">
        <v>301</v>
      </c>
      <c r="B147" s="107">
        <v>6.7869999999999999</v>
      </c>
      <c r="C147" s="107">
        <v>6.729137951286754</v>
      </c>
      <c r="D147" s="108">
        <v>-5.7862048713245962E-2</v>
      </c>
      <c r="E147" s="114">
        <f t="shared" si="2"/>
        <v>-8.5254234143577363E-3</v>
      </c>
      <c r="F147" s="1" t="s">
        <v>17</v>
      </c>
    </row>
    <row r="148" spans="1:6" s="38" customFormat="1">
      <c r="A148" s="1" t="s">
        <v>302</v>
      </c>
      <c r="B148" s="109">
        <v>15.02</v>
      </c>
      <c r="C148" s="109">
        <v>14.953202778626686</v>
      </c>
      <c r="D148" s="108">
        <v>-6.6797221373313675E-2</v>
      </c>
      <c r="E148" s="114">
        <f t="shared" si="2"/>
        <v>-4.4472184669316697E-3</v>
      </c>
      <c r="F148" s="1" t="s">
        <v>16</v>
      </c>
    </row>
    <row r="149" spans="1:6" s="38" customFormat="1">
      <c r="A149" s="1" t="s">
        <v>303</v>
      </c>
      <c r="B149" s="109">
        <v>5.4729999999999999</v>
      </c>
      <c r="C149" s="109">
        <v>5.382720258315171</v>
      </c>
      <c r="D149" s="108">
        <v>-9.0279741684828885E-2</v>
      </c>
      <c r="E149" s="114">
        <f t="shared" si="2"/>
        <v>-1.6495476280801915E-2</v>
      </c>
      <c r="F149" s="1" t="s">
        <v>13</v>
      </c>
    </row>
    <row r="150" spans="1:6" s="38" customFormat="1">
      <c r="A150" s="1" t="s">
        <v>304</v>
      </c>
      <c r="B150" s="109">
        <v>23.507999999999999</v>
      </c>
      <c r="C150" s="109">
        <v>23.415275700706665</v>
      </c>
      <c r="D150" s="108">
        <v>-9.2724299293333701E-2</v>
      </c>
      <c r="E150" s="114">
        <f t="shared" si="2"/>
        <v>-3.9443720985763873E-3</v>
      </c>
      <c r="F150" s="1" t="s">
        <v>15</v>
      </c>
    </row>
    <row r="151" spans="1:6" s="38" customFormat="1">
      <c r="A151" s="1" t="s">
        <v>305</v>
      </c>
      <c r="B151" s="107">
        <v>3.8839999999999999</v>
      </c>
      <c r="C151" s="107">
        <v>3.7864924163189126</v>
      </c>
      <c r="D151" s="108">
        <v>-9.7507583681087251E-2</v>
      </c>
      <c r="E151" s="114">
        <f t="shared" si="2"/>
        <v>-2.5104939155789714E-2</v>
      </c>
      <c r="F151" s="1" t="s">
        <v>17</v>
      </c>
    </row>
    <row r="152" spans="1:6" s="38" customFormat="1">
      <c r="A152" s="1" t="s">
        <v>306</v>
      </c>
      <c r="B152" s="107">
        <v>12.1</v>
      </c>
      <c r="C152" s="107">
        <v>11.998755189374215</v>
      </c>
      <c r="D152" s="108">
        <v>-0.10124481062578461</v>
      </c>
      <c r="E152" s="114">
        <f t="shared" si="2"/>
        <v>-8.3673397211392244E-3</v>
      </c>
      <c r="F152" s="1" t="s">
        <v>13</v>
      </c>
    </row>
    <row r="153" spans="1:6" s="38" customFormat="1">
      <c r="A153" s="1" t="s">
        <v>307</v>
      </c>
      <c r="B153" s="107">
        <v>6.4</v>
      </c>
      <c r="C153" s="107">
        <v>6.2944289518028675</v>
      </c>
      <c r="D153" s="108">
        <v>-0.10557104819713281</v>
      </c>
      <c r="E153" s="114">
        <f t="shared" si="2"/>
        <v>-1.6495476280802002E-2</v>
      </c>
      <c r="F153" s="1" t="s">
        <v>15</v>
      </c>
    </row>
    <row r="154" spans="1:6" s="38" customFormat="1">
      <c r="A154" s="1" t="s">
        <v>308</v>
      </c>
      <c r="B154" s="110">
        <v>21.602</v>
      </c>
      <c r="C154" s="110">
        <v>21.416794508509255</v>
      </c>
      <c r="D154" s="111">
        <v>-0.18520549149074483</v>
      </c>
      <c r="E154" s="114">
        <f t="shared" si="2"/>
        <v>-8.5735344639730031E-3</v>
      </c>
      <c r="F154" s="1" t="s">
        <v>17</v>
      </c>
    </row>
    <row r="155" spans="1:6" s="38" customFormat="1">
      <c r="A155" s="1" t="s">
        <v>309</v>
      </c>
      <c r="B155" s="113">
        <v>0.2</v>
      </c>
      <c r="C155" s="113">
        <v>0</v>
      </c>
      <c r="D155" s="11">
        <v>-0.2</v>
      </c>
      <c r="E155" s="114">
        <f t="shared" si="2"/>
        <v>-1</v>
      </c>
      <c r="F155" s="1" t="s">
        <v>17</v>
      </c>
    </row>
    <row r="156" spans="1:6" s="38" customFormat="1">
      <c r="A156" s="1" t="s">
        <v>310</v>
      </c>
      <c r="B156" s="110">
        <v>4.9249999999999998</v>
      </c>
      <c r="C156" s="110">
        <v>4.7208217138521507</v>
      </c>
      <c r="D156" s="111">
        <v>-0.20417828614784916</v>
      </c>
      <c r="E156" s="114">
        <f t="shared" si="2"/>
        <v>-4.1457520030020137E-2</v>
      </c>
      <c r="F156" s="1" t="s">
        <v>18</v>
      </c>
    </row>
    <row r="157" spans="1:6" s="38" customFormat="1">
      <c r="A157" s="1" t="s">
        <v>311</v>
      </c>
      <c r="B157" s="109">
        <v>6.26</v>
      </c>
      <c r="C157" s="109">
        <v>6.0485528208730681</v>
      </c>
      <c r="D157" s="108">
        <v>-0.21144717912693167</v>
      </c>
      <c r="E157" s="114">
        <f t="shared" si="2"/>
        <v>-3.3777504652864485E-2</v>
      </c>
      <c r="F157" s="1" t="s">
        <v>14</v>
      </c>
    </row>
    <row r="158" spans="1:6" s="38" customFormat="1">
      <c r="A158" s="1" t="s">
        <v>312</v>
      </c>
      <c r="B158" s="107">
        <v>3.8479999999999999</v>
      </c>
      <c r="C158" s="107">
        <v>3.6251976744289638</v>
      </c>
      <c r="D158" s="108">
        <v>-0.22280232557103608</v>
      </c>
      <c r="E158" s="114">
        <f t="shared" si="2"/>
        <v>-5.790081225858526E-2</v>
      </c>
      <c r="F158" s="1" t="s">
        <v>18</v>
      </c>
    </row>
    <row r="159" spans="1:6" s="38" customFormat="1">
      <c r="A159" s="1" t="s">
        <v>313</v>
      </c>
      <c r="B159" s="107">
        <v>14.5</v>
      </c>
      <c r="C159" s="107">
        <v>14.260815593928372</v>
      </c>
      <c r="D159" s="108">
        <v>-0.23918440607162772</v>
      </c>
      <c r="E159" s="114">
        <f t="shared" si="2"/>
        <v>-1.6495476280801911E-2</v>
      </c>
      <c r="F159" s="1" t="s">
        <v>18</v>
      </c>
    </row>
    <row r="160" spans="1:6" s="38" customFormat="1">
      <c r="A160" s="1" t="s">
        <v>314</v>
      </c>
      <c r="B160" s="107">
        <v>0.25</v>
      </c>
      <c r="C160" s="107">
        <v>0</v>
      </c>
      <c r="D160" s="108">
        <v>-0.25</v>
      </c>
      <c r="E160" s="114">
        <f t="shared" si="2"/>
        <v>-1</v>
      </c>
      <c r="F160" s="1" t="s">
        <v>17</v>
      </c>
    </row>
    <row r="161" spans="1:6" s="38" customFormat="1">
      <c r="A161" s="1" t="s">
        <v>315</v>
      </c>
      <c r="B161" s="109">
        <v>4.4569999999999999</v>
      </c>
      <c r="C161" s="109">
        <v>4.2005478208046947</v>
      </c>
      <c r="D161" s="108">
        <v>-0.25645217919530516</v>
      </c>
      <c r="E161" s="114">
        <f t="shared" si="2"/>
        <v>-5.7539192101257609E-2</v>
      </c>
      <c r="F161" s="1" t="s">
        <v>18</v>
      </c>
    </row>
    <row r="162" spans="1:6" s="38" customFormat="1">
      <c r="A162" s="1" t="s">
        <v>316</v>
      </c>
      <c r="B162" s="107">
        <v>1.4870000000000001</v>
      </c>
      <c r="C162" s="107">
        <v>1.1802054284630377</v>
      </c>
      <c r="D162" s="108">
        <v>-0.30679457153696243</v>
      </c>
      <c r="E162" s="114">
        <f t="shared" si="2"/>
        <v>-0.20631780197509242</v>
      </c>
      <c r="F162" s="1" t="s">
        <v>18</v>
      </c>
    </row>
    <row r="163" spans="1:6" s="38" customFormat="1">
      <c r="A163" s="1" t="s">
        <v>317</v>
      </c>
      <c r="B163" s="109">
        <v>0.91300000000000003</v>
      </c>
      <c r="C163" s="109">
        <v>0.59698724589755325</v>
      </c>
      <c r="D163" s="108">
        <v>-0.31601275410244678</v>
      </c>
      <c r="E163" s="114">
        <f t="shared" si="2"/>
        <v>-0.34612568904977742</v>
      </c>
      <c r="F163" s="1" t="s">
        <v>18</v>
      </c>
    </row>
    <row r="164" spans="1:6" s="38" customFormat="1">
      <c r="A164" s="1" t="s">
        <v>318</v>
      </c>
      <c r="B164" s="107">
        <v>7.7729999999999997</v>
      </c>
      <c r="C164" s="107">
        <v>7.442178730983172</v>
      </c>
      <c r="D164" s="108">
        <v>-0.33082126901682773</v>
      </c>
      <c r="E164" s="114">
        <f t="shared" si="2"/>
        <v>-4.2560307348105973E-2</v>
      </c>
      <c r="F164" s="1" t="s">
        <v>15</v>
      </c>
    </row>
    <row r="165" spans="1:6" s="38" customFormat="1">
      <c r="A165" s="1" t="s">
        <v>319</v>
      </c>
      <c r="B165" s="109">
        <v>3.706</v>
      </c>
      <c r="C165" s="109">
        <v>3.3439153806452735</v>
      </c>
      <c r="D165" s="108">
        <v>-0.36208461935472647</v>
      </c>
      <c r="E165" s="114">
        <f t="shared" si="2"/>
        <v>-9.7702271817249456E-2</v>
      </c>
      <c r="F165" s="1" t="s">
        <v>20</v>
      </c>
    </row>
    <row r="166" spans="1:6" s="38" customFormat="1">
      <c r="A166" s="1" t="s">
        <v>320</v>
      </c>
      <c r="B166" s="110">
        <v>6.56</v>
      </c>
      <c r="C166" s="110">
        <v>6.1901774722886325</v>
      </c>
      <c r="D166" s="111">
        <v>-0.36982252771136714</v>
      </c>
      <c r="E166" s="114">
        <f t="shared" si="2"/>
        <v>-5.6375385321854751E-2</v>
      </c>
      <c r="F166" s="1" t="s">
        <v>16</v>
      </c>
    </row>
    <row r="167" spans="1:6" s="38" customFormat="1">
      <c r="A167" s="1" t="s">
        <v>106</v>
      </c>
      <c r="B167" s="110">
        <v>3.2</v>
      </c>
      <c r="C167" s="110">
        <v>2.8029878925997145</v>
      </c>
      <c r="D167" s="111">
        <v>-0.3970121074002857</v>
      </c>
      <c r="E167" s="114">
        <f t="shared" si="2"/>
        <v>-0.12406628356258928</v>
      </c>
      <c r="F167" s="1" t="s">
        <v>16</v>
      </c>
    </row>
    <row r="168" spans="1:6" s="38" customFormat="1">
      <c r="A168" s="1" t="s">
        <v>159</v>
      </c>
      <c r="B168" s="107">
        <v>22.968</v>
      </c>
      <c r="C168" s="107">
        <v>22.554709242452368</v>
      </c>
      <c r="D168" s="108">
        <v>-0.41329075754763167</v>
      </c>
      <c r="E168" s="114">
        <f t="shared" si="2"/>
        <v>-1.7994198778632519E-2</v>
      </c>
      <c r="F168" s="1" t="s">
        <v>12</v>
      </c>
    </row>
    <row r="169" spans="1:6" s="38" customFormat="1">
      <c r="A169" s="1" t="s">
        <v>321</v>
      </c>
      <c r="B169" s="107">
        <v>29.3</v>
      </c>
      <c r="C169" s="107">
        <v>28.816682544972505</v>
      </c>
      <c r="D169" s="108">
        <v>-0.48331745502749612</v>
      </c>
      <c r="E169" s="114">
        <f t="shared" si="2"/>
        <v>-1.6495476280801915E-2</v>
      </c>
      <c r="F169" s="1" t="s">
        <v>15</v>
      </c>
    </row>
    <row r="170" spans="1:6" s="38" customFormat="1">
      <c r="A170" s="1" t="s">
        <v>322</v>
      </c>
      <c r="B170" s="107">
        <v>1</v>
      </c>
      <c r="C170" s="107">
        <v>0.49175226185959903</v>
      </c>
      <c r="D170" s="108">
        <v>-0.50824773814040092</v>
      </c>
      <c r="E170" s="114">
        <f t="shared" si="2"/>
        <v>-0.50824773814040092</v>
      </c>
      <c r="F170" s="1" t="s">
        <v>18</v>
      </c>
    </row>
    <row r="171" spans="1:6" s="38" customFormat="1">
      <c r="A171" s="1" t="s">
        <v>185</v>
      </c>
      <c r="B171" s="107">
        <v>4</v>
      </c>
      <c r="C171" s="107">
        <v>3.4422658330171934</v>
      </c>
      <c r="D171" s="108">
        <v>-0.55773416698280665</v>
      </c>
      <c r="E171" s="114">
        <f t="shared" si="2"/>
        <v>-0.13943354174570166</v>
      </c>
      <c r="F171" s="1" t="s">
        <v>19</v>
      </c>
    </row>
    <row r="172" spans="1:6" s="38" customFormat="1">
      <c r="A172" s="1" t="s">
        <v>323</v>
      </c>
      <c r="B172" s="110">
        <v>34.65</v>
      </c>
      <c r="C172" s="110">
        <v>34.077448242346485</v>
      </c>
      <c r="D172" s="111">
        <v>-0.57255175765351396</v>
      </c>
      <c r="E172" s="114">
        <f t="shared" si="2"/>
        <v>-1.6523860249740664E-2</v>
      </c>
      <c r="F172" s="1" t="s">
        <v>12</v>
      </c>
    </row>
    <row r="173" spans="1:6" s="38" customFormat="1">
      <c r="A173" s="1" t="s">
        <v>324</v>
      </c>
      <c r="B173" s="107">
        <v>35.5</v>
      </c>
      <c r="C173" s="107">
        <v>34.91441059203153</v>
      </c>
      <c r="D173" s="108">
        <v>-0.58558940796847025</v>
      </c>
      <c r="E173" s="114">
        <f t="shared" si="2"/>
        <v>-1.6495476280801977E-2</v>
      </c>
      <c r="F173" s="1" t="s">
        <v>13</v>
      </c>
    </row>
    <row r="174" spans="1:6" s="38" customFormat="1">
      <c r="A174" s="1" t="s">
        <v>325</v>
      </c>
      <c r="B174" s="109">
        <v>36.320999999999998</v>
      </c>
      <c r="C174" s="109">
        <v>35.721867806004994</v>
      </c>
      <c r="D174" s="108">
        <v>-0.59913219399500406</v>
      </c>
      <c r="E174" s="114">
        <f t="shared" si="2"/>
        <v>-1.6495476280801852E-2</v>
      </c>
      <c r="F174" s="1" t="s">
        <v>16</v>
      </c>
    </row>
    <row r="175" spans="1:6" s="38" customFormat="1">
      <c r="A175" s="1" t="s">
        <v>326</v>
      </c>
      <c r="B175" s="107">
        <v>0.67900000000000005</v>
      </c>
      <c r="C175" s="107">
        <v>0</v>
      </c>
      <c r="D175" s="108">
        <v>-0.67900000000000005</v>
      </c>
      <c r="E175" s="114">
        <f t="shared" si="2"/>
        <v>-1</v>
      </c>
      <c r="F175" s="1" t="s">
        <v>17</v>
      </c>
    </row>
    <row r="176" spans="1:6" s="38" customFormat="1">
      <c r="A176" s="1" t="s">
        <v>327</v>
      </c>
      <c r="B176" s="107">
        <v>4.2720000000000002</v>
      </c>
      <c r="C176" s="107">
        <v>3.577005952766724</v>
      </c>
      <c r="D176" s="108">
        <v>-0.69499404723327629</v>
      </c>
      <c r="E176" s="114">
        <f t="shared" si="2"/>
        <v>-0.16268587247969948</v>
      </c>
      <c r="F176" s="1" t="s">
        <v>18</v>
      </c>
    </row>
    <row r="177" spans="1:6" s="38" customFormat="1">
      <c r="A177" s="1" t="s">
        <v>328</v>
      </c>
      <c r="B177" s="107">
        <v>0.7</v>
      </c>
      <c r="C177" s="107">
        <v>0</v>
      </c>
      <c r="D177" s="108">
        <v>-0.7</v>
      </c>
      <c r="E177" s="114">
        <f t="shared" si="2"/>
        <v>-1</v>
      </c>
      <c r="F177" s="1" t="s">
        <v>18</v>
      </c>
    </row>
    <row r="178" spans="1:6" s="38" customFormat="1">
      <c r="A178" s="1" t="s">
        <v>329</v>
      </c>
      <c r="B178" s="110">
        <v>5.8</v>
      </c>
      <c r="C178" s="110">
        <v>5.0552132519166779</v>
      </c>
      <c r="D178" s="111">
        <v>-0.7447867480833219</v>
      </c>
      <c r="E178" s="114">
        <f t="shared" si="2"/>
        <v>-0.1284115082902279</v>
      </c>
      <c r="F178" s="1" t="s">
        <v>13</v>
      </c>
    </row>
    <row r="179" spans="1:6" s="38" customFormat="1">
      <c r="A179" s="1" t="s">
        <v>330</v>
      </c>
      <c r="B179" s="107">
        <v>3.548</v>
      </c>
      <c r="C179" s="107">
        <v>2.7813507930778925</v>
      </c>
      <c r="D179" s="108">
        <v>-0.76664920692210758</v>
      </c>
      <c r="E179" s="114">
        <f t="shared" si="2"/>
        <v>-0.2160792578698161</v>
      </c>
      <c r="F179" s="1" t="s">
        <v>17</v>
      </c>
    </row>
    <row r="180" spans="1:6" s="38" customFormat="1">
      <c r="A180" s="1" t="s">
        <v>331</v>
      </c>
      <c r="B180" s="109">
        <v>1.2</v>
      </c>
      <c r="C180" s="109">
        <v>0.39340180948767922</v>
      </c>
      <c r="D180" s="108">
        <v>-0.80659819051232073</v>
      </c>
      <c r="E180" s="114">
        <f t="shared" si="2"/>
        <v>-0.67216515876026728</v>
      </c>
      <c r="F180" s="1" t="s">
        <v>13</v>
      </c>
    </row>
    <row r="181" spans="1:6" s="38" customFormat="1">
      <c r="A181" s="1" t="s">
        <v>332</v>
      </c>
      <c r="B181" s="107">
        <v>65.5</v>
      </c>
      <c r="C181" s="107">
        <v>64.419546303607476</v>
      </c>
      <c r="D181" s="108">
        <v>-1.0804536963925244</v>
      </c>
      <c r="E181" s="114">
        <f t="shared" si="2"/>
        <v>-1.6495476280801901E-2</v>
      </c>
      <c r="F181" s="1" t="s">
        <v>18</v>
      </c>
    </row>
    <row r="182" spans="1:6" s="38" customFormat="1">
      <c r="A182" s="1" t="s">
        <v>185</v>
      </c>
      <c r="B182" s="112">
        <v>9</v>
      </c>
      <c r="C182" s="112">
        <v>7.8680361897535844</v>
      </c>
      <c r="D182" s="37">
        <v>-1.1319638102464156</v>
      </c>
      <c r="E182" s="114">
        <f t="shared" si="2"/>
        <v>-0.12577375669404617</v>
      </c>
      <c r="F182" s="1" t="s">
        <v>19</v>
      </c>
    </row>
    <row r="183" spans="1:6" s="38" customFormat="1">
      <c r="A183" s="1" t="s">
        <v>333</v>
      </c>
      <c r="B183" s="109">
        <v>29.707999999999998</v>
      </c>
      <c r="C183" s="109">
        <v>28.521631187856745</v>
      </c>
      <c r="D183" s="108">
        <v>-1.1863688121432538</v>
      </c>
      <c r="E183" s="114">
        <f t="shared" si="2"/>
        <v>-3.9934321130444796E-2</v>
      </c>
      <c r="F183" s="1" t="s">
        <v>17</v>
      </c>
    </row>
    <row r="184" spans="1:6" s="38" customFormat="1">
      <c r="A184" s="1" t="s">
        <v>334</v>
      </c>
      <c r="B184" s="107">
        <v>16.530999999999999</v>
      </c>
      <c r="C184" s="107">
        <v>15.333819029306015</v>
      </c>
      <c r="D184" s="108">
        <v>-1.1971809706939833</v>
      </c>
      <c r="E184" s="114">
        <f t="shared" si="2"/>
        <v>-7.2420359971809539E-2</v>
      </c>
      <c r="F184" s="1" t="s">
        <v>12</v>
      </c>
    </row>
    <row r="185" spans="1:6" s="38" customFormat="1">
      <c r="A185" s="1" t="s">
        <v>335</v>
      </c>
      <c r="B185" s="109">
        <v>27.050999999999998</v>
      </c>
      <c r="C185" s="109">
        <v>25.849383502108594</v>
      </c>
      <c r="D185" s="108">
        <v>-1.2016164978914041</v>
      </c>
      <c r="E185" s="114">
        <f t="shared" si="2"/>
        <v>-4.4420409518738831E-2</v>
      </c>
      <c r="F185" s="1" t="s">
        <v>19</v>
      </c>
    </row>
    <row r="186" spans="1:6" s="38" customFormat="1">
      <c r="A186" s="1" t="s">
        <v>336</v>
      </c>
      <c r="B186" s="110">
        <v>75</v>
      </c>
      <c r="C186" s="110">
        <v>73.76283927893985</v>
      </c>
      <c r="D186" s="111">
        <v>-1.2371607210601496</v>
      </c>
      <c r="E186" s="114">
        <f t="shared" si="2"/>
        <v>-1.6495476280801995E-2</v>
      </c>
      <c r="F186" s="1" t="s">
        <v>12</v>
      </c>
    </row>
    <row r="187" spans="1:6" s="38" customFormat="1">
      <c r="A187" s="1" t="s">
        <v>337</v>
      </c>
      <c r="B187" s="107">
        <v>1.25</v>
      </c>
      <c r="C187" s="107">
        <v>0</v>
      </c>
      <c r="D187" s="108">
        <v>-1.25</v>
      </c>
      <c r="E187" s="114">
        <f t="shared" si="2"/>
        <v>-1</v>
      </c>
      <c r="F187" s="1" t="s">
        <v>20</v>
      </c>
    </row>
    <row r="188" spans="1:6" s="38" customFormat="1">
      <c r="A188" s="1" t="s">
        <v>338</v>
      </c>
      <c r="B188" s="107">
        <v>7.7389999999999999</v>
      </c>
      <c r="C188" s="107">
        <v>6.4734267751197612</v>
      </c>
      <c r="D188" s="108">
        <v>-1.2655732248802387</v>
      </c>
      <c r="E188" s="114">
        <f t="shared" si="2"/>
        <v>-0.16353188071846991</v>
      </c>
      <c r="F188" s="1" t="s">
        <v>16</v>
      </c>
    </row>
    <row r="189" spans="1:6" s="38" customFormat="1">
      <c r="A189" s="1" t="s">
        <v>339</v>
      </c>
      <c r="B189" s="109">
        <v>112.907</v>
      </c>
      <c r="C189" s="109">
        <v>111.634647973795</v>
      </c>
      <c r="D189" s="108">
        <v>-1.2723520262049988</v>
      </c>
      <c r="E189" s="114">
        <f t="shared" si="2"/>
        <v>-1.1269026953200411E-2</v>
      </c>
      <c r="F189" s="1" t="s">
        <v>12</v>
      </c>
    </row>
    <row r="190" spans="1:6" s="38" customFormat="1">
      <c r="A190" s="1" t="s">
        <v>340</v>
      </c>
      <c r="B190" s="107">
        <v>25.571999999999999</v>
      </c>
      <c r="C190" s="107">
        <v>24.29256173586419</v>
      </c>
      <c r="D190" s="108">
        <v>-1.2794382641358091</v>
      </c>
      <c r="E190" s="114">
        <f t="shared" si="2"/>
        <v>-5.0032780546527808E-2</v>
      </c>
      <c r="F190" s="1" t="s">
        <v>18</v>
      </c>
    </row>
    <row r="191" spans="1:6" s="38" customFormat="1">
      <c r="A191" s="1" t="s">
        <v>341</v>
      </c>
      <c r="B191" s="109">
        <v>30.911999999999999</v>
      </c>
      <c r="C191" s="109">
        <v>29.533657342763799</v>
      </c>
      <c r="D191" s="108">
        <v>-1.3783426572361996</v>
      </c>
      <c r="E191" s="114">
        <f t="shared" si="2"/>
        <v>-4.4589242276015774E-2</v>
      </c>
      <c r="F191" s="1" t="s">
        <v>15</v>
      </c>
    </row>
    <row r="192" spans="1:6" s="38" customFormat="1">
      <c r="A192" s="1" t="s">
        <v>342</v>
      </c>
      <c r="B192" s="107">
        <v>19.209</v>
      </c>
      <c r="C192" s="107">
        <v>17.829953510505344</v>
      </c>
      <c r="D192" s="108">
        <v>-1.3790464894946552</v>
      </c>
      <c r="E192" s="114">
        <f t="shared" si="2"/>
        <v>-7.1791685641868663E-2</v>
      </c>
      <c r="F192" s="1" t="s">
        <v>20</v>
      </c>
    </row>
    <row r="193" spans="1:6" s="38" customFormat="1">
      <c r="A193" s="1" t="s">
        <v>343</v>
      </c>
      <c r="B193" s="109">
        <v>60.673000000000009</v>
      </c>
      <c r="C193" s="109">
        <v>59.257131058605403</v>
      </c>
      <c r="D193" s="108">
        <v>-1.4158689413946064</v>
      </c>
      <c r="E193" s="114">
        <f t="shared" si="2"/>
        <v>-2.333606285159142E-2</v>
      </c>
      <c r="F193" s="1" t="s">
        <v>15</v>
      </c>
    </row>
    <row r="194" spans="1:6" s="38" customFormat="1">
      <c r="A194" s="1" t="s">
        <v>344</v>
      </c>
      <c r="B194" s="109">
        <v>26.138999999999999</v>
      </c>
      <c r="C194" s="109">
        <v>24.70858414939741</v>
      </c>
      <c r="D194" s="108">
        <v>-1.4304158506025892</v>
      </c>
      <c r="E194" s="114">
        <f t="shared" si="2"/>
        <v>-5.4723434354894573E-2</v>
      </c>
      <c r="F194" s="1" t="s">
        <v>15</v>
      </c>
    </row>
    <row r="195" spans="1:6" s="38" customFormat="1">
      <c r="A195" s="1" t="s">
        <v>345</v>
      </c>
      <c r="B195" s="109">
        <v>48.396000000000001</v>
      </c>
      <c r="C195" s="109">
        <v>46.918083304024343</v>
      </c>
      <c r="D195" s="108">
        <v>-1.477916695975658</v>
      </c>
      <c r="E195" s="114">
        <f t="shared" si="2"/>
        <v>-3.0537992726168649E-2</v>
      </c>
      <c r="F195" s="1" t="s">
        <v>18</v>
      </c>
    </row>
    <row r="196" spans="1:6" s="38" customFormat="1">
      <c r="A196" s="1" t="s">
        <v>346</v>
      </c>
      <c r="B196" s="110">
        <v>1.514</v>
      </c>
      <c r="C196" s="110">
        <v>0</v>
      </c>
      <c r="D196" s="111">
        <v>-1.514</v>
      </c>
      <c r="E196" s="114">
        <f t="shared" si="2"/>
        <v>-1</v>
      </c>
      <c r="F196" s="1" t="s">
        <v>17</v>
      </c>
    </row>
    <row r="197" spans="1:6" s="38" customFormat="1">
      <c r="A197" s="1" t="s">
        <v>347</v>
      </c>
      <c r="B197" s="107">
        <v>98.995000000000005</v>
      </c>
      <c r="C197" s="107">
        <v>97.4485787236693</v>
      </c>
      <c r="D197" s="108">
        <v>-1.5464212763307046</v>
      </c>
      <c r="E197" s="114">
        <f t="shared" si="2"/>
        <v>-1.562120588242542E-2</v>
      </c>
      <c r="F197" s="1" t="s">
        <v>12</v>
      </c>
    </row>
    <row r="198" spans="1:6" s="38" customFormat="1">
      <c r="A198" s="1" t="s">
        <v>348</v>
      </c>
      <c r="B198" s="107">
        <v>21.161999999999999</v>
      </c>
      <c r="C198" s="107">
        <v>19.524531804873519</v>
      </c>
      <c r="D198" s="108">
        <v>-1.6374681951264805</v>
      </c>
      <c r="E198" s="114">
        <f t="shared" si="2"/>
        <v>-7.7377761795977718E-2</v>
      </c>
      <c r="F198" s="1" t="s">
        <v>18</v>
      </c>
    </row>
    <row r="199" spans="1:6" s="38" customFormat="1">
      <c r="A199" s="1" t="s">
        <v>349</v>
      </c>
      <c r="B199" s="107">
        <v>49.902999999999999</v>
      </c>
      <c r="C199" s="107">
        <v>48.249748429140134</v>
      </c>
      <c r="D199" s="108">
        <v>-1.6532515708598652</v>
      </c>
      <c r="E199" s="114">
        <f t="shared" si="2"/>
        <v>-3.3129302263588664E-2</v>
      </c>
      <c r="F199" s="1" t="s">
        <v>12</v>
      </c>
    </row>
    <row r="200" spans="1:6" s="38" customFormat="1">
      <c r="A200" s="1" t="s">
        <v>350</v>
      </c>
      <c r="B200" s="107">
        <v>59.2</v>
      </c>
      <c r="C200" s="107">
        <v>57.485839411387119</v>
      </c>
      <c r="D200" s="108">
        <v>-1.7141605886128843</v>
      </c>
      <c r="E200" s="114">
        <f t="shared" ref="E200:E263" si="3">D200/B200</f>
        <v>-2.8955415348190613E-2</v>
      </c>
      <c r="F200" s="1" t="s">
        <v>20</v>
      </c>
    </row>
    <row r="201" spans="1:6" s="38" customFormat="1">
      <c r="A201" s="1" t="s">
        <v>351</v>
      </c>
      <c r="B201" s="112">
        <v>109.2</v>
      </c>
      <c r="C201" s="112">
        <v>107.39869399013644</v>
      </c>
      <c r="D201" s="37">
        <v>-1.8013060098635663</v>
      </c>
      <c r="E201" s="114">
        <f t="shared" si="3"/>
        <v>-1.6495476280801887E-2</v>
      </c>
      <c r="F201" s="1" t="s">
        <v>16</v>
      </c>
    </row>
    <row r="202" spans="1:6" s="38" customFormat="1">
      <c r="A202" s="1" t="s">
        <v>148</v>
      </c>
      <c r="B202" s="107">
        <v>5.5580000000000007</v>
      </c>
      <c r="C202" s="107">
        <v>3.685191450375835</v>
      </c>
      <c r="D202" s="108">
        <v>-1.8728085496241658</v>
      </c>
      <c r="E202" s="114">
        <f t="shared" si="3"/>
        <v>-0.33695727773014855</v>
      </c>
      <c r="F202" s="1" t="s">
        <v>20</v>
      </c>
    </row>
    <row r="203" spans="1:6" s="38" customFormat="1">
      <c r="A203" s="1" t="s">
        <v>352</v>
      </c>
      <c r="B203" s="107">
        <v>8.5</v>
      </c>
      <c r="C203" s="107">
        <v>6.5894803089186267</v>
      </c>
      <c r="D203" s="108">
        <v>-1.9105196910813733</v>
      </c>
      <c r="E203" s="114">
        <f t="shared" si="3"/>
        <v>-0.22476702248016156</v>
      </c>
      <c r="F203" s="1" t="s">
        <v>18</v>
      </c>
    </row>
    <row r="204" spans="1:6" s="38" customFormat="1">
      <c r="A204" s="1" t="s">
        <v>353</v>
      </c>
      <c r="B204" s="109">
        <v>13.002000000000001</v>
      </c>
      <c r="C204" s="109">
        <v>11.057541360174945</v>
      </c>
      <c r="D204" s="108">
        <v>-1.9444586398250561</v>
      </c>
      <c r="E204" s="114">
        <f t="shared" si="3"/>
        <v>-0.14955073371981664</v>
      </c>
      <c r="F204" s="1" t="s">
        <v>15</v>
      </c>
    </row>
    <row r="205" spans="1:6" s="38" customFormat="1">
      <c r="A205" s="1" t="s">
        <v>354</v>
      </c>
      <c r="B205" s="110">
        <v>5</v>
      </c>
      <c r="C205" s="110">
        <v>2.9505135711575941</v>
      </c>
      <c r="D205" s="111">
        <v>-2.0494864288424059</v>
      </c>
      <c r="E205" s="114">
        <f t="shared" si="3"/>
        <v>-0.40989728576848117</v>
      </c>
      <c r="F205" s="1" t="s">
        <v>18</v>
      </c>
    </row>
    <row r="206" spans="1:6" s="38" customFormat="1">
      <c r="A206" s="1" t="s">
        <v>355</v>
      </c>
      <c r="B206" s="110">
        <v>141.30000000000001</v>
      </c>
      <c r="C206" s="110">
        <v>138.96918920152271</v>
      </c>
      <c r="D206" s="111">
        <v>-2.3308107984773017</v>
      </c>
      <c r="E206" s="114">
        <f t="shared" si="3"/>
        <v>-1.6495476280801849E-2</v>
      </c>
      <c r="F206" s="1" t="s">
        <v>16</v>
      </c>
    </row>
    <row r="207" spans="1:6" s="38" customFormat="1">
      <c r="A207" s="1" t="s">
        <v>356</v>
      </c>
      <c r="B207" s="107">
        <v>142</v>
      </c>
      <c r="C207" s="107">
        <v>139.65764236812612</v>
      </c>
      <c r="D207" s="108">
        <v>-2.342357631873881</v>
      </c>
      <c r="E207" s="114">
        <f t="shared" si="3"/>
        <v>-1.6495476280801977E-2</v>
      </c>
      <c r="F207" s="1" t="s">
        <v>18</v>
      </c>
    </row>
    <row r="208" spans="1:6" s="38" customFormat="1">
      <c r="A208" s="1" t="s">
        <v>357</v>
      </c>
      <c r="B208" s="109">
        <v>33.786999999999999</v>
      </c>
      <c r="C208" s="109">
        <v>31.439689109731603</v>
      </c>
      <c r="D208" s="108">
        <v>-2.3473108902683961</v>
      </c>
      <c r="E208" s="114">
        <f t="shared" si="3"/>
        <v>-6.9473788447284343E-2</v>
      </c>
      <c r="F208" s="1" t="s">
        <v>18</v>
      </c>
    </row>
    <row r="209" spans="1:6" s="38" customFormat="1">
      <c r="A209" s="1" t="s">
        <v>358</v>
      </c>
      <c r="B209" s="109">
        <v>33.65</v>
      </c>
      <c r="C209" s="109">
        <v>31.079726454050377</v>
      </c>
      <c r="D209" s="108">
        <v>-2.5702735459496218</v>
      </c>
      <c r="E209" s="114">
        <f t="shared" si="3"/>
        <v>-7.6382571945011052E-2</v>
      </c>
      <c r="F209" s="1" t="s">
        <v>20</v>
      </c>
    </row>
    <row r="210" spans="1:6" s="38" customFormat="1">
      <c r="A210" s="1" t="s">
        <v>359</v>
      </c>
      <c r="B210" s="107">
        <v>104.687</v>
      </c>
      <c r="C210" s="107">
        <v>101.95991397396926</v>
      </c>
      <c r="D210" s="108">
        <v>-2.727086026030733</v>
      </c>
      <c r="E210" s="114">
        <f t="shared" si="3"/>
        <v>-2.6049901382509129E-2</v>
      </c>
      <c r="F210" s="1" t="s">
        <v>12</v>
      </c>
    </row>
    <row r="211" spans="1:6" s="38" customFormat="1">
      <c r="A211" s="1" t="s">
        <v>360</v>
      </c>
      <c r="B211" s="107">
        <v>170</v>
      </c>
      <c r="C211" s="107">
        <v>167.19576903226366</v>
      </c>
      <c r="D211" s="108">
        <v>-2.8042309677363448</v>
      </c>
      <c r="E211" s="114">
        <f t="shared" si="3"/>
        <v>-1.6495476280802029E-2</v>
      </c>
      <c r="F211" s="1" t="s">
        <v>17</v>
      </c>
    </row>
    <row r="212" spans="1:6" s="38" customFormat="1">
      <c r="A212" s="1" t="s">
        <v>361</v>
      </c>
      <c r="B212" s="110">
        <v>7.3010000000000002</v>
      </c>
      <c r="C212" s="110">
        <v>4.4257703567363915</v>
      </c>
      <c r="D212" s="111">
        <v>-2.8752296432636086</v>
      </c>
      <c r="E212" s="114">
        <f t="shared" si="3"/>
        <v>-0.39381312741591679</v>
      </c>
      <c r="F212" s="1" t="s">
        <v>17</v>
      </c>
    </row>
    <row r="213" spans="1:6" s="38" customFormat="1">
      <c r="A213" s="1" t="s">
        <v>362</v>
      </c>
      <c r="B213" s="109">
        <v>13.1</v>
      </c>
      <c r="C213" s="109">
        <v>10.130096594307739</v>
      </c>
      <c r="D213" s="108">
        <v>-2.9699034056922606</v>
      </c>
      <c r="E213" s="114">
        <f t="shared" si="3"/>
        <v>-0.22671018364063059</v>
      </c>
      <c r="F213" s="1" t="s">
        <v>18</v>
      </c>
    </row>
    <row r="214" spans="1:6" s="38" customFormat="1">
      <c r="A214" s="1" t="s">
        <v>363</v>
      </c>
      <c r="B214" s="107">
        <v>10.199999999999999</v>
      </c>
      <c r="C214" s="107">
        <v>7.1795830231501458</v>
      </c>
      <c r="D214" s="108">
        <v>-3.0204169768498534</v>
      </c>
      <c r="E214" s="114">
        <f t="shared" si="3"/>
        <v>-0.29611931145586801</v>
      </c>
      <c r="F214" s="1" t="s">
        <v>14</v>
      </c>
    </row>
    <row r="215" spans="1:6" s="38" customFormat="1">
      <c r="A215" s="1" t="s">
        <v>364</v>
      </c>
      <c r="B215" s="107">
        <v>53.625000000000007</v>
      </c>
      <c r="C215" s="107">
        <v>50.593439709162986</v>
      </c>
      <c r="D215" s="108">
        <v>-3.0315602908370209</v>
      </c>
      <c r="E215" s="114">
        <f t="shared" si="3"/>
        <v>-5.6532592836121595E-2</v>
      </c>
      <c r="F215" s="1" t="s">
        <v>15</v>
      </c>
    </row>
    <row r="216" spans="1:6" s="38" customFormat="1">
      <c r="A216" s="1" t="s">
        <v>365</v>
      </c>
      <c r="B216" s="109">
        <v>74.072999999999993</v>
      </c>
      <c r="C216" s="109">
        <v>71.021812171334446</v>
      </c>
      <c r="D216" s="108">
        <v>-3.0511878286655474</v>
      </c>
      <c r="E216" s="114">
        <f t="shared" si="3"/>
        <v>-4.1191632965662896E-2</v>
      </c>
      <c r="F216" s="1" t="s">
        <v>12</v>
      </c>
    </row>
    <row r="217" spans="1:6" s="38" customFormat="1">
      <c r="A217" s="1" t="s">
        <v>366</v>
      </c>
      <c r="B217" s="107">
        <v>9.5469999999999988</v>
      </c>
      <c r="C217" s="107">
        <v>6.4045814584594183</v>
      </c>
      <c r="D217" s="108">
        <v>-3.1424185415405805</v>
      </c>
      <c r="E217" s="114">
        <f t="shared" si="3"/>
        <v>-0.32915246062015091</v>
      </c>
      <c r="F217" s="1" t="s">
        <v>17</v>
      </c>
    </row>
    <row r="218" spans="1:6" s="38" customFormat="1">
      <c r="A218" s="1" t="s">
        <v>13</v>
      </c>
      <c r="B218" s="107">
        <v>40.067999999999998</v>
      </c>
      <c r="C218" s="107">
        <v>36.428024054035369</v>
      </c>
      <c r="D218" s="108">
        <v>-3.639975945964629</v>
      </c>
      <c r="E218" s="114">
        <f t="shared" si="3"/>
        <v>-9.0844962213353031E-2</v>
      </c>
      <c r="F218" s="1" t="s">
        <v>13</v>
      </c>
    </row>
    <row r="219" spans="1:6" s="38" customFormat="1">
      <c r="A219" s="1" t="s">
        <v>132</v>
      </c>
      <c r="B219" s="107">
        <v>13.603000000000002</v>
      </c>
      <c r="C219" s="107">
        <v>9.8350452371919808</v>
      </c>
      <c r="D219" s="108">
        <v>-3.7679547628080208</v>
      </c>
      <c r="E219" s="114">
        <f t="shared" si="3"/>
        <v>-0.27699439556039257</v>
      </c>
      <c r="F219" s="1" t="s">
        <v>18</v>
      </c>
    </row>
    <row r="220" spans="1:6" s="38" customFormat="1">
      <c r="A220" s="1" t="s">
        <v>367</v>
      </c>
      <c r="B220" s="110">
        <v>9.8219999999999992</v>
      </c>
      <c r="C220" s="110">
        <v>5.7141612828085409</v>
      </c>
      <c r="D220" s="111">
        <v>-4.1078387171914583</v>
      </c>
      <c r="E220" s="114">
        <f t="shared" si="3"/>
        <v>-0.41822833610175714</v>
      </c>
      <c r="F220" s="1" t="s">
        <v>20</v>
      </c>
    </row>
    <row r="221" spans="1:6" s="38" customFormat="1">
      <c r="A221" s="1" t="s">
        <v>368</v>
      </c>
      <c r="B221" s="107">
        <v>282</v>
      </c>
      <c r="C221" s="107">
        <v>277.34827568881383</v>
      </c>
      <c r="D221" s="108">
        <v>-4.6517243111861717</v>
      </c>
      <c r="E221" s="114">
        <f t="shared" si="3"/>
        <v>-1.6495476280802026E-2</v>
      </c>
      <c r="F221" s="1" t="s">
        <v>18</v>
      </c>
    </row>
    <row r="222" spans="1:6" s="38" customFormat="1">
      <c r="A222" s="1" t="s">
        <v>369</v>
      </c>
      <c r="B222" s="110">
        <v>204.02</v>
      </c>
      <c r="C222" s="110">
        <v>199.35636695788145</v>
      </c>
      <c r="D222" s="111">
        <v>-4.6636330421185619</v>
      </c>
      <c r="E222" s="114">
        <f t="shared" si="3"/>
        <v>-2.2858705235362032E-2</v>
      </c>
      <c r="F222" s="1" t="s">
        <v>14</v>
      </c>
    </row>
    <row r="223" spans="1:6" s="38" customFormat="1">
      <c r="A223" s="1" t="s">
        <v>370</v>
      </c>
      <c r="B223" s="107">
        <v>290.245</v>
      </c>
      <c r="C223" s="107">
        <v>285.45727048687866</v>
      </c>
      <c r="D223" s="108">
        <v>-4.7877295131213486</v>
      </c>
      <c r="E223" s="114">
        <f t="shared" si="3"/>
        <v>-1.6495476280801905E-2</v>
      </c>
      <c r="F223" s="1" t="s">
        <v>12</v>
      </c>
    </row>
    <row r="224" spans="1:6" s="38" customFormat="1">
      <c r="A224" s="1" t="s">
        <v>371</v>
      </c>
      <c r="B224" s="109">
        <v>31.527000000000001</v>
      </c>
      <c r="C224" s="109">
        <v>26.699197305405075</v>
      </c>
      <c r="D224" s="108">
        <v>-4.8278026945949257</v>
      </c>
      <c r="E224" s="114">
        <f t="shared" si="3"/>
        <v>-0.15313232133076174</v>
      </c>
      <c r="F224" s="1" t="s">
        <v>16</v>
      </c>
    </row>
    <row r="225" spans="1:6" s="38" customFormat="1">
      <c r="A225" s="1" t="s">
        <v>372</v>
      </c>
      <c r="B225" s="109">
        <v>5</v>
      </c>
      <c r="C225" s="109">
        <v>0</v>
      </c>
      <c r="D225" s="108">
        <v>-5</v>
      </c>
      <c r="E225" s="114">
        <f t="shared" si="3"/>
        <v>-1</v>
      </c>
      <c r="F225" s="1" t="s">
        <v>12</v>
      </c>
    </row>
    <row r="226" spans="1:6" s="38" customFormat="1">
      <c r="A226" s="1" t="s">
        <v>373</v>
      </c>
      <c r="B226" s="107">
        <v>18.471</v>
      </c>
      <c r="C226" s="107">
        <v>13.289113124493806</v>
      </c>
      <c r="D226" s="108">
        <v>-5.1818868755061942</v>
      </c>
      <c r="E226" s="114">
        <f t="shared" si="3"/>
        <v>-0.28054176143718229</v>
      </c>
      <c r="F226" s="1" t="s">
        <v>22</v>
      </c>
    </row>
    <row r="227" spans="1:6" s="38" customFormat="1">
      <c r="A227" s="1" t="s">
        <v>374</v>
      </c>
      <c r="B227" s="110">
        <v>5.2</v>
      </c>
      <c r="C227" s="110">
        <v>0</v>
      </c>
      <c r="D227" s="111">
        <v>-5.2</v>
      </c>
      <c r="E227" s="114">
        <f t="shared" si="3"/>
        <v>-1</v>
      </c>
      <c r="F227" s="1" t="s">
        <v>18</v>
      </c>
    </row>
    <row r="228" spans="1:6" s="38" customFormat="1">
      <c r="A228" s="1" t="s">
        <v>76</v>
      </c>
      <c r="B228" s="107">
        <v>11.733000000000001</v>
      </c>
      <c r="C228" s="107">
        <v>6.5029319108313377</v>
      </c>
      <c r="D228" s="108">
        <v>-5.2300680891686628</v>
      </c>
      <c r="E228" s="114">
        <f t="shared" si="3"/>
        <v>-0.44575710297184545</v>
      </c>
      <c r="F228" s="1" t="s">
        <v>20</v>
      </c>
    </row>
    <row r="229" spans="1:6" s="38" customFormat="1">
      <c r="A229" s="1" t="s">
        <v>98</v>
      </c>
      <c r="B229" s="107">
        <v>20.07</v>
      </c>
      <c r="C229" s="107">
        <v>14.053296139423622</v>
      </c>
      <c r="D229" s="108">
        <v>-6.0167038605763778</v>
      </c>
      <c r="E229" s="114">
        <f t="shared" si="3"/>
        <v>-0.29978594223101035</v>
      </c>
      <c r="F229" s="1" t="s">
        <v>15</v>
      </c>
    </row>
    <row r="230" spans="1:6" s="38" customFormat="1">
      <c r="A230" s="1" t="s">
        <v>375</v>
      </c>
      <c r="B230" s="107">
        <v>1.3</v>
      </c>
      <c r="C230" s="107">
        <v>-4.9175226185959904</v>
      </c>
      <c r="D230" s="108">
        <v>-6.2175226185959902</v>
      </c>
      <c r="E230" s="114">
        <f t="shared" si="3"/>
        <v>-4.7827097066122999</v>
      </c>
      <c r="F230" s="1" t="s">
        <v>15</v>
      </c>
    </row>
    <row r="231" spans="1:6" s="38" customFormat="1">
      <c r="A231" s="1" t="s">
        <v>376</v>
      </c>
      <c r="B231" s="107">
        <v>42.2</v>
      </c>
      <c r="C231" s="107">
        <v>35.701214211006885</v>
      </c>
      <c r="D231" s="108">
        <v>-6.4987857889931178</v>
      </c>
      <c r="E231" s="114">
        <f t="shared" si="3"/>
        <v>-0.15399966324628239</v>
      </c>
      <c r="F231" s="1" t="s">
        <v>16</v>
      </c>
    </row>
    <row r="232" spans="1:6" s="38" customFormat="1">
      <c r="A232" s="1" t="s">
        <v>377</v>
      </c>
      <c r="B232" s="107">
        <v>35.799999999999997</v>
      </c>
      <c r="C232" s="107">
        <v>29.076327739234372</v>
      </c>
      <c r="D232" s="108">
        <v>-6.7236722607656247</v>
      </c>
      <c r="E232" s="114">
        <f t="shared" si="3"/>
        <v>-0.18781207432306216</v>
      </c>
      <c r="F232" s="1" t="s">
        <v>18</v>
      </c>
    </row>
    <row r="233" spans="1:6" s="38" customFormat="1">
      <c r="A233" s="1" t="s">
        <v>378</v>
      </c>
      <c r="B233" s="109">
        <v>206.58799999999999</v>
      </c>
      <c r="C233" s="109">
        <v>199.11540834957023</v>
      </c>
      <c r="D233" s="108">
        <v>-7.4725916504297629</v>
      </c>
      <c r="E233" s="114">
        <f t="shared" si="3"/>
        <v>-3.6171470029381009E-2</v>
      </c>
      <c r="F233" s="1" t="s">
        <v>15</v>
      </c>
    </row>
    <row r="234" spans="1:6" s="38" customFormat="1">
      <c r="A234" s="1" t="s">
        <v>379</v>
      </c>
      <c r="B234" s="109">
        <v>34.468999999999994</v>
      </c>
      <c r="C234" s="109">
        <v>26.912617787052135</v>
      </c>
      <c r="D234" s="108">
        <v>-7.5563822129478595</v>
      </c>
      <c r="E234" s="114">
        <f t="shared" si="3"/>
        <v>-0.21922255397452381</v>
      </c>
      <c r="F234" s="1" t="s">
        <v>14</v>
      </c>
    </row>
    <row r="235" spans="1:6" s="38" customFormat="1">
      <c r="A235" s="1" t="s">
        <v>380</v>
      </c>
      <c r="B235" s="110">
        <v>62.508000000000003</v>
      </c>
      <c r="C235" s="110">
        <v>54.598270129747561</v>
      </c>
      <c r="D235" s="111">
        <v>-7.9097298702524412</v>
      </c>
      <c r="E235" s="114">
        <f t="shared" si="3"/>
        <v>-0.12653948087048764</v>
      </c>
      <c r="F235" s="1" t="s">
        <v>17</v>
      </c>
    </row>
    <row r="236" spans="1:6" s="38" customFormat="1">
      <c r="A236" s="1" t="s">
        <v>381</v>
      </c>
      <c r="B236" s="110">
        <v>62.805</v>
      </c>
      <c r="C236" s="110">
        <v>53.857691223387</v>
      </c>
      <c r="D236" s="111">
        <v>-8.9473087766129993</v>
      </c>
      <c r="E236" s="114">
        <f t="shared" si="3"/>
        <v>-0.14246172719708622</v>
      </c>
      <c r="F236" s="1" t="s">
        <v>14</v>
      </c>
    </row>
    <row r="237" spans="1:6" s="38" customFormat="1">
      <c r="A237" s="1" t="s">
        <v>382</v>
      </c>
      <c r="B237" s="107">
        <v>71.033000000000001</v>
      </c>
      <c r="C237" s="107">
        <v>61.496570859114023</v>
      </c>
      <c r="D237" s="108">
        <v>-9.5364291408859785</v>
      </c>
      <c r="E237" s="114">
        <f t="shared" si="3"/>
        <v>-0.13425350387687382</v>
      </c>
      <c r="F237" s="1" t="s">
        <v>16</v>
      </c>
    </row>
    <row r="238" spans="1:6" s="38" customFormat="1">
      <c r="A238" s="1" t="s">
        <v>383</v>
      </c>
      <c r="B238" s="107">
        <v>61</v>
      </c>
      <c r="C238" s="107">
        <v>49.863679352563345</v>
      </c>
      <c r="D238" s="108">
        <v>-11.136320647436655</v>
      </c>
      <c r="E238" s="114">
        <f t="shared" si="3"/>
        <v>-0.18256263356453534</v>
      </c>
      <c r="F238" s="1" t="s">
        <v>18</v>
      </c>
    </row>
    <row r="239" spans="1:6" s="38" customFormat="1">
      <c r="A239" s="1" t="s">
        <v>384</v>
      </c>
      <c r="B239" s="107">
        <v>155.815</v>
      </c>
      <c r="C239" s="107">
        <v>144.51949863067961</v>
      </c>
      <c r="D239" s="108">
        <v>-11.295501369320391</v>
      </c>
      <c r="E239" s="114">
        <f t="shared" si="3"/>
        <v>-7.2493029357381458E-2</v>
      </c>
      <c r="F239" s="1" t="s">
        <v>17</v>
      </c>
    </row>
    <row r="240" spans="1:6" s="38" customFormat="1">
      <c r="A240" s="1" t="s">
        <v>268</v>
      </c>
      <c r="B240" s="109">
        <v>-50.8</v>
      </c>
      <c r="C240" s="109">
        <v>-62.452537256169073</v>
      </c>
      <c r="D240" s="108">
        <v>-11.652537256169076</v>
      </c>
      <c r="E240" s="114">
        <f t="shared" si="3"/>
        <v>0.22938065464899757</v>
      </c>
      <c r="F240" s="1" t="s">
        <v>19</v>
      </c>
    </row>
    <row r="241" spans="1:6" s="38" customFormat="1">
      <c r="A241" s="1" t="s">
        <v>385</v>
      </c>
      <c r="B241" s="110">
        <v>21.445999999999998</v>
      </c>
      <c r="C241" s="110">
        <v>9.2862497129566677</v>
      </c>
      <c r="D241" s="111">
        <v>-12.15975028704333</v>
      </c>
      <c r="E241" s="114">
        <f t="shared" si="3"/>
        <v>-0.56699385839053118</v>
      </c>
      <c r="F241" s="1" t="s">
        <v>17</v>
      </c>
    </row>
    <row r="242" spans="1:6" s="38" customFormat="1">
      <c r="A242" s="1" t="s">
        <v>386</v>
      </c>
      <c r="B242" s="107">
        <v>95.265999999999991</v>
      </c>
      <c r="C242" s="107">
        <v>82.78846029311093</v>
      </c>
      <c r="D242" s="108">
        <v>-12.477539706889061</v>
      </c>
      <c r="E242" s="114">
        <f t="shared" si="3"/>
        <v>-0.13097579101556758</v>
      </c>
      <c r="F242" s="1" t="s">
        <v>15</v>
      </c>
    </row>
    <row r="243" spans="1:6" s="38" customFormat="1">
      <c r="A243" s="1" t="s">
        <v>387</v>
      </c>
      <c r="B243" s="109">
        <v>50.575000000000003</v>
      </c>
      <c r="C243" s="109">
        <v>36.326723088092301</v>
      </c>
      <c r="D243" s="108">
        <v>-14.248276911907702</v>
      </c>
      <c r="E243" s="114">
        <f t="shared" si="3"/>
        <v>-0.28172569277128423</v>
      </c>
      <c r="F243" s="1" t="s">
        <v>15</v>
      </c>
    </row>
    <row r="244" spans="1:6" s="38" customFormat="1">
      <c r="A244" s="1" t="s">
        <v>388</v>
      </c>
      <c r="B244" s="110">
        <v>61.034999999999997</v>
      </c>
      <c r="C244" s="110">
        <v>46.179471406711222</v>
      </c>
      <c r="D244" s="111">
        <v>-14.855528593288774</v>
      </c>
      <c r="E244" s="114">
        <f t="shared" si="3"/>
        <v>-0.24339360356006839</v>
      </c>
      <c r="F244" s="1" t="s">
        <v>12</v>
      </c>
    </row>
    <row r="245" spans="1:6" s="38" customFormat="1">
      <c r="A245" s="1" t="s">
        <v>389</v>
      </c>
      <c r="B245" s="109">
        <v>367.53599999999994</v>
      </c>
      <c r="C245" s="109">
        <v>352.31689151383347</v>
      </c>
      <c r="D245" s="108">
        <v>-15.219108486166476</v>
      </c>
      <c r="E245" s="114">
        <f t="shared" si="3"/>
        <v>-4.1408483757146182E-2</v>
      </c>
      <c r="F245" s="1" t="s">
        <v>17</v>
      </c>
    </row>
    <row r="246" spans="1:6" s="38" customFormat="1">
      <c r="A246" s="1" t="s">
        <v>390</v>
      </c>
      <c r="B246" s="107">
        <v>24.224</v>
      </c>
      <c r="C246" s="107">
        <v>4.6470588745732107</v>
      </c>
      <c r="D246" s="108">
        <v>-19.576941125426789</v>
      </c>
      <c r="E246" s="114">
        <f t="shared" si="3"/>
        <v>-0.80816302532310058</v>
      </c>
      <c r="F246" s="1" t="s">
        <v>20</v>
      </c>
    </row>
    <row r="247" spans="1:6" s="38" customFormat="1">
      <c r="A247" s="1" t="s">
        <v>391</v>
      </c>
      <c r="B247" s="107">
        <v>139</v>
      </c>
      <c r="C247" s="107">
        <v>119.10239782239488</v>
      </c>
      <c r="D247" s="108">
        <v>-19.897602177605123</v>
      </c>
      <c r="E247" s="114">
        <f t="shared" si="3"/>
        <v>-0.14314821710507283</v>
      </c>
      <c r="F247" s="1" t="s">
        <v>20</v>
      </c>
    </row>
    <row r="248" spans="1:6" s="38" customFormat="1">
      <c r="A248" s="1" t="s">
        <v>392</v>
      </c>
      <c r="B248" s="110">
        <v>21.76</v>
      </c>
      <c r="C248" s="110">
        <v>1.6601556360380063</v>
      </c>
      <c r="D248" s="111">
        <v>-20.099844363961996</v>
      </c>
      <c r="E248" s="114">
        <f t="shared" si="3"/>
        <v>-0.9237060829026652</v>
      </c>
      <c r="F248" s="1" t="s">
        <v>13</v>
      </c>
    </row>
    <row r="249" spans="1:6" s="38" customFormat="1">
      <c r="A249" s="1" t="s">
        <v>393</v>
      </c>
      <c r="B249" s="109">
        <v>39</v>
      </c>
      <c r="C249" s="109">
        <v>16.719576903226368</v>
      </c>
      <c r="D249" s="108">
        <v>-22.280423096773632</v>
      </c>
      <c r="E249" s="114">
        <f t="shared" si="3"/>
        <v>-0.57129289991727261</v>
      </c>
      <c r="F249" s="1" t="s">
        <v>18</v>
      </c>
    </row>
    <row r="250" spans="1:6" s="38" customFormat="1">
      <c r="A250" s="1" t="s">
        <v>394</v>
      </c>
      <c r="B250" s="107">
        <v>437.6</v>
      </c>
      <c r="C250" s="107">
        <v>413.07189996206318</v>
      </c>
      <c r="D250" s="108">
        <v>-24.528100037936838</v>
      </c>
      <c r="E250" s="114">
        <f t="shared" si="3"/>
        <v>-5.6051416905705753E-2</v>
      </c>
      <c r="F250" s="1" t="s">
        <v>13</v>
      </c>
    </row>
    <row r="251" spans="1:6" s="38" customFormat="1">
      <c r="A251" s="1" t="s">
        <v>395</v>
      </c>
      <c r="B251" s="110">
        <v>26.6</v>
      </c>
      <c r="C251" s="110">
        <v>0</v>
      </c>
      <c r="D251" s="111">
        <v>-26.6</v>
      </c>
      <c r="E251" s="114">
        <f t="shared" si="3"/>
        <v>-1</v>
      </c>
      <c r="F251" s="1" t="s">
        <v>15</v>
      </c>
    </row>
    <row r="252" spans="1:6">
      <c r="A252" s="1" t="s">
        <v>396</v>
      </c>
      <c r="B252" s="107">
        <v>328.23</v>
      </c>
      <c r="C252" s="107">
        <v>299.78103037032508</v>
      </c>
      <c r="D252" s="108">
        <v>-28.448969629674934</v>
      </c>
      <c r="E252" s="114">
        <f t="shared" si="3"/>
        <v>-8.6673886084985927E-2</v>
      </c>
      <c r="F252" s="1" t="s">
        <v>15</v>
      </c>
    </row>
    <row r="253" spans="1:6">
      <c r="A253" s="1" t="s">
        <v>397</v>
      </c>
      <c r="B253" s="110">
        <v>3047</v>
      </c>
      <c r="C253" s="110">
        <v>3017.3918787704997</v>
      </c>
      <c r="D253" s="111">
        <v>-29.608121229500284</v>
      </c>
      <c r="E253" s="114">
        <f t="shared" si="3"/>
        <v>-9.7171385722022597E-3</v>
      </c>
      <c r="F253" s="1" t="s">
        <v>20</v>
      </c>
    </row>
    <row r="254" spans="1:6">
      <c r="A254" s="1" t="s">
        <v>398</v>
      </c>
      <c r="B254" s="107">
        <v>213.77600000000001</v>
      </c>
      <c r="C254" s="107">
        <v>183.50424104457542</v>
      </c>
      <c r="D254" s="108">
        <v>-30.271758955424588</v>
      </c>
      <c r="E254" s="114">
        <f t="shared" si="3"/>
        <v>-0.14160503964628671</v>
      </c>
      <c r="F254" s="1" t="s">
        <v>15</v>
      </c>
    </row>
    <row r="255" spans="1:6">
      <c r="A255" s="1" t="s">
        <v>399</v>
      </c>
      <c r="B255" s="107">
        <v>75.935999999999993</v>
      </c>
      <c r="C255" s="107">
        <v>44.500629184722555</v>
      </c>
      <c r="D255" s="108">
        <v>-31.435370815277437</v>
      </c>
      <c r="E255" s="114">
        <f t="shared" si="3"/>
        <v>-0.41397190812364937</v>
      </c>
      <c r="F255" s="1" t="s">
        <v>14</v>
      </c>
    </row>
    <row r="256" spans="1:6">
      <c r="A256" s="1" t="s">
        <v>400</v>
      </c>
      <c r="B256" s="107">
        <v>133.608</v>
      </c>
      <c r="C256" s="107">
        <v>101.18196189570737</v>
      </c>
      <c r="D256" s="108">
        <v>-32.42603810429263</v>
      </c>
      <c r="E256" s="114">
        <f t="shared" si="3"/>
        <v>-0.2426953333954002</v>
      </c>
      <c r="F256" s="1" t="s">
        <v>14</v>
      </c>
    </row>
    <row r="257" spans="1:6">
      <c r="A257" s="1" t="s">
        <v>401</v>
      </c>
      <c r="B257" s="107">
        <v>77.195999999999998</v>
      </c>
      <c r="C257" s="107">
        <v>44.618649727568858</v>
      </c>
      <c r="D257" s="108">
        <v>-32.57735027243114</v>
      </c>
      <c r="E257" s="114">
        <f t="shared" si="3"/>
        <v>-0.4220082682060099</v>
      </c>
      <c r="F257" s="1" t="s">
        <v>18</v>
      </c>
    </row>
    <row r="258" spans="1:6">
      <c r="A258" s="1" t="s">
        <v>402</v>
      </c>
      <c r="B258" s="107">
        <v>50</v>
      </c>
      <c r="C258" s="107">
        <v>11.97121706271008</v>
      </c>
      <c r="D258" s="108">
        <v>-38.028782937289918</v>
      </c>
      <c r="E258" s="114">
        <f t="shared" si="3"/>
        <v>-0.76057565874579836</v>
      </c>
      <c r="F258" s="1" t="s">
        <v>17</v>
      </c>
    </row>
    <row r="259" spans="1:6">
      <c r="A259" s="1" t="s">
        <v>403</v>
      </c>
      <c r="B259" s="107">
        <v>279.96100000000001</v>
      </c>
      <c r="C259" s="107">
        <v>226.48338873110438</v>
      </c>
      <c r="D259" s="108">
        <v>-53.477611268895629</v>
      </c>
      <c r="E259" s="114">
        <f t="shared" si="3"/>
        <v>-0.1910180749064892</v>
      </c>
      <c r="F259" s="1" t="s">
        <v>14</v>
      </c>
    </row>
    <row r="260" spans="1:6">
      <c r="A260" s="1" t="s">
        <v>404</v>
      </c>
      <c r="B260" s="107">
        <v>809.20699999999999</v>
      </c>
      <c r="C260" s="107">
        <v>748.15877572485999</v>
      </c>
      <c r="D260" s="108">
        <v>-61.048224275140001</v>
      </c>
      <c r="E260" s="114">
        <f t="shared" si="3"/>
        <v>-7.5442036802869969E-2</v>
      </c>
      <c r="F260" s="1" t="s">
        <v>15</v>
      </c>
    </row>
    <row r="261" spans="1:6">
      <c r="A261" s="1" t="s">
        <v>405</v>
      </c>
      <c r="B261" s="109">
        <v>99.4</v>
      </c>
      <c r="C261" s="109">
        <v>35.362888654847488</v>
      </c>
      <c r="D261" s="108">
        <v>-64.03711134515251</v>
      </c>
      <c r="E261" s="114">
        <f t="shared" si="3"/>
        <v>-0.64423653264740954</v>
      </c>
      <c r="F261" s="1" t="s">
        <v>17</v>
      </c>
    </row>
    <row r="262" spans="1:6">
      <c r="A262" s="1" t="s">
        <v>406</v>
      </c>
      <c r="B262" s="110">
        <v>189</v>
      </c>
      <c r="C262" s="110">
        <v>122.79447380443673</v>
      </c>
      <c r="D262" s="111">
        <v>-66.205526195563266</v>
      </c>
      <c r="E262" s="114">
        <f t="shared" si="3"/>
        <v>-0.35029378939451461</v>
      </c>
      <c r="F262" s="1" t="s">
        <v>17</v>
      </c>
    </row>
    <row r="263" spans="1:6">
      <c r="A263" s="1" t="s">
        <v>407</v>
      </c>
      <c r="B263" s="107">
        <v>701.68100000000004</v>
      </c>
      <c r="C263" s="107">
        <v>632.41406234644239</v>
      </c>
      <c r="D263" s="108">
        <v>-69.266937653557648</v>
      </c>
      <c r="E263" s="114">
        <f t="shared" si="3"/>
        <v>-9.8715709351625089E-2</v>
      </c>
      <c r="F263" s="1" t="s">
        <v>15</v>
      </c>
    </row>
    <row r="264" spans="1:6">
      <c r="A264" s="1" t="s">
        <v>408</v>
      </c>
      <c r="B264" s="107">
        <v>891.68100000000004</v>
      </c>
      <c r="C264" s="107">
        <v>819.27992185309006</v>
      </c>
      <c r="D264" s="108">
        <v>-72.401078146909981</v>
      </c>
      <c r="E264" s="114">
        <f t="shared" ref="E264:E287" si="4">D264/B264</f>
        <v>-8.1196165609573351E-2</v>
      </c>
      <c r="F264" s="1" t="s">
        <v>15</v>
      </c>
    </row>
    <row r="265" spans="1:6">
      <c r="A265" s="1" t="s">
        <v>409</v>
      </c>
      <c r="B265" s="110">
        <v>1083.0819999999999</v>
      </c>
      <c r="C265" s="110">
        <v>949.7654010330109</v>
      </c>
      <c r="D265" s="111">
        <v>-133.31659896698898</v>
      </c>
      <c r="E265" s="114">
        <f t="shared" si="4"/>
        <v>-0.12309003285715116</v>
      </c>
      <c r="F265" s="1" t="s">
        <v>17</v>
      </c>
    </row>
    <row r="266" spans="1:6">
      <c r="A266" s="1" t="s">
        <v>410</v>
      </c>
      <c r="B266" s="109">
        <v>607.6</v>
      </c>
      <c r="C266" s="109">
        <v>469.0333073616855</v>
      </c>
      <c r="D266" s="108">
        <v>-138.56669263831452</v>
      </c>
      <c r="E266" s="114">
        <f t="shared" si="4"/>
        <v>-0.22805578116904957</v>
      </c>
      <c r="F266" s="1" t="s">
        <v>20</v>
      </c>
    </row>
    <row r="267" spans="1:6">
      <c r="A267" s="1" t="s">
        <v>411</v>
      </c>
      <c r="B267" s="109">
        <v>564.60899999999992</v>
      </c>
      <c r="C267" s="109">
        <v>369.60100001367459</v>
      </c>
      <c r="D267" s="108">
        <v>-195.00799998632533</v>
      </c>
      <c r="E267" s="114">
        <f t="shared" si="4"/>
        <v>-0.34538592191467965</v>
      </c>
      <c r="F267" s="1" t="s">
        <v>13</v>
      </c>
    </row>
    <row r="268" spans="1:6">
      <c r="A268" s="1" t="s">
        <v>412</v>
      </c>
      <c r="B268" s="107">
        <v>236.69599999999997</v>
      </c>
      <c r="C268" s="107">
        <v>-124.72017566187894</v>
      </c>
      <c r="D268" s="108">
        <v>-361.41617566187892</v>
      </c>
      <c r="E268" s="114">
        <f t="shared" si="4"/>
        <v>-1.5269213491646625</v>
      </c>
      <c r="F268" s="1" t="s">
        <v>12</v>
      </c>
    </row>
    <row r="269" spans="1:6">
      <c r="A269" s="1" t="s">
        <v>413</v>
      </c>
      <c r="B269" s="110">
        <v>2280</v>
      </c>
      <c r="C269" s="110">
        <v>1215.3539131317143</v>
      </c>
      <c r="D269" s="111">
        <v>-1064.6460868682857</v>
      </c>
      <c r="E269" s="114">
        <f t="shared" si="4"/>
        <v>-0.46695003810012531</v>
      </c>
      <c r="F269" s="1" t="s">
        <v>20</v>
      </c>
    </row>
    <row r="270" spans="1:6">
      <c r="A270" s="1" t="s">
        <v>414</v>
      </c>
      <c r="B270" s="110">
        <v>4641</v>
      </c>
      <c r="C270" s="110">
        <v>2150.5988533765349</v>
      </c>
      <c r="D270" s="111">
        <v>-2490.4011466234651</v>
      </c>
      <c r="E270" s="114">
        <f t="shared" si="4"/>
        <v>-0.53660873661354558</v>
      </c>
      <c r="F270" s="1" t="s">
        <v>20</v>
      </c>
    </row>
    <row r="271" spans="1:6">
      <c r="A271" s="1" t="s">
        <v>217</v>
      </c>
      <c r="B271" s="107">
        <v>752.1</v>
      </c>
      <c r="C271" s="107">
        <v>728.54942495631587</v>
      </c>
      <c r="D271" s="108">
        <v>-23.550575043684148</v>
      </c>
      <c r="E271" s="114">
        <f t="shared" si="4"/>
        <v>-3.1313090072708612E-2</v>
      </c>
      <c r="F271" s="1" t="s">
        <v>415</v>
      </c>
    </row>
    <row r="272" spans="1:6">
      <c r="A272" s="1" t="s">
        <v>282</v>
      </c>
      <c r="B272" s="107">
        <v>25.7</v>
      </c>
      <c r="C272" s="107">
        <v>0</v>
      </c>
      <c r="D272" s="108">
        <v>-25.7</v>
      </c>
      <c r="E272" s="114">
        <f t="shared" si="4"/>
        <v>-1</v>
      </c>
      <c r="F272" s="1" t="s">
        <v>416</v>
      </c>
    </row>
    <row r="273" spans="1:6">
      <c r="A273" s="1" t="s">
        <v>417</v>
      </c>
      <c r="B273" s="109">
        <v>62.360999999999997</v>
      </c>
      <c r="C273" s="109">
        <v>33.710304465469747</v>
      </c>
      <c r="D273" s="108">
        <v>-28.65069553453025</v>
      </c>
      <c r="E273" s="114">
        <f t="shared" si="4"/>
        <v>-0.45943290733840464</v>
      </c>
      <c r="F273" s="1" t="s">
        <v>19</v>
      </c>
    </row>
    <row r="274" spans="1:6">
      <c r="A274" s="1" t="s">
        <v>418</v>
      </c>
      <c r="B274" s="109">
        <v>302.59800000000001</v>
      </c>
      <c r="C274" s="109">
        <v>271.44835196055533</v>
      </c>
      <c r="D274" s="108">
        <v>-31.149648039444685</v>
      </c>
      <c r="E274" s="114">
        <f t="shared" si="4"/>
        <v>-0.10294069372383388</v>
      </c>
      <c r="F274" s="1" t="s">
        <v>419</v>
      </c>
    </row>
    <row r="275" spans="1:6">
      <c r="A275" s="1" t="s">
        <v>420</v>
      </c>
      <c r="B275" s="107">
        <v>76.623999999999995</v>
      </c>
      <c r="C275" s="107">
        <v>44.323238250633146</v>
      </c>
      <c r="D275" s="108">
        <v>-32.300761749366849</v>
      </c>
      <c r="E275" s="114">
        <f t="shared" si="4"/>
        <v>-0.42154888480589436</v>
      </c>
      <c r="F275" s="1" t="s">
        <v>419</v>
      </c>
    </row>
    <row r="276" spans="1:6">
      <c r="A276" s="1" t="s">
        <v>421</v>
      </c>
      <c r="B276" s="109">
        <v>129.85</v>
      </c>
      <c r="C276" s="109">
        <v>96.287478846772771</v>
      </c>
      <c r="D276" s="108">
        <v>-33.562521153227223</v>
      </c>
      <c r="E276" s="114">
        <f t="shared" si="4"/>
        <v>-0.25847147595862324</v>
      </c>
      <c r="F276" s="1" t="s">
        <v>422</v>
      </c>
    </row>
    <row r="277" spans="1:6">
      <c r="A277" s="1" t="s">
        <v>423</v>
      </c>
      <c r="B277" s="107">
        <v>233.21899999999999</v>
      </c>
      <c r="C277" s="107">
        <v>197.63150336336602</v>
      </c>
      <c r="D277" s="108">
        <v>-35.587496636633972</v>
      </c>
      <c r="E277" s="114">
        <f t="shared" si="4"/>
        <v>-0.15259261310885466</v>
      </c>
      <c r="F277" s="1" t="s">
        <v>419</v>
      </c>
    </row>
    <row r="278" spans="1:6">
      <c r="A278" s="1" t="s">
        <v>424</v>
      </c>
      <c r="B278" s="110">
        <v>127.2</v>
      </c>
      <c r="C278" s="110">
        <v>90.47535738720903</v>
      </c>
      <c r="D278" s="111">
        <v>-36.724642612790973</v>
      </c>
      <c r="E278" s="114">
        <f t="shared" si="4"/>
        <v>-0.28871574381124976</v>
      </c>
      <c r="F278" s="1" t="s">
        <v>419</v>
      </c>
    </row>
    <row r="279" spans="1:6">
      <c r="A279" s="1" t="s">
        <v>425</v>
      </c>
      <c r="B279" s="110">
        <v>116</v>
      </c>
      <c r="C279" s="110">
        <v>77.49495279418332</v>
      </c>
      <c r="D279" s="111">
        <v>-38.50504720581668</v>
      </c>
      <c r="E279" s="114">
        <f t="shared" si="4"/>
        <v>-0.33194006211910931</v>
      </c>
      <c r="F279" s="1" t="s">
        <v>422</v>
      </c>
    </row>
    <row r="280" spans="1:6">
      <c r="A280" s="1" t="s">
        <v>426</v>
      </c>
      <c r="B280" s="107">
        <v>99.41</v>
      </c>
      <c r="C280" s="107">
        <v>60.55068136573513</v>
      </c>
      <c r="D280" s="108">
        <v>-38.859318634264866</v>
      </c>
      <c r="E280" s="114">
        <f t="shared" si="4"/>
        <v>-0.39089949335343394</v>
      </c>
      <c r="F280" s="1" t="s">
        <v>422</v>
      </c>
    </row>
    <row r="281" spans="1:6">
      <c r="A281" s="1" t="s">
        <v>350</v>
      </c>
      <c r="B281" s="107">
        <v>96.349000000000004</v>
      </c>
      <c r="C281" s="107">
        <v>57.346265067695647</v>
      </c>
      <c r="D281" s="108">
        <v>-39.002734932304357</v>
      </c>
      <c r="E281" s="114">
        <f t="shared" si="4"/>
        <v>-0.40480684731864736</v>
      </c>
      <c r="F281" s="1" t="s">
        <v>419</v>
      </c>
    </row>
    <row r="282" spans="1:6">
      <c r="A282" s="1" t="s">
        <v>13</v>
      </c>
      <c r="B282" s="107">
        <v>102.312</v>
      </c>
      <c r="C282" s="107">
        <v>36.024497493286042</v>
      </c>
      <c r="D282" s="108">
        <v>-66.287502506713963</v>
      </c>
      <c r="E282" s="114">
        <f t="shared" si="4"/>
        <v>-0.64789567701456297</v>
      </c>
      <c r="F282" s="1" t="s">
        <v>415</v>
      </c>
    </row>
    <row r="283" spans="1:6">
      <c r="A283" s="1" t="s">
        <v>427</v>
      </c>
      <c r="B283" s="107">
        <v>247</v>
      </c>
      <c r="C283" s="107">
        <v>150.93595087032091</v>
      </c>
      <c r="D283" s="108">
        <v>-96.064049129679091</v>
      </c>
      <c r="E283" s="114">
        <f t="shared" si="4"/>
        <v>-0.38892327582866026</v>
      </c>
      <c r="F283" s="1" t="s">
        <v>422</v>
      </c>
    </row>
    <row r="284" spans="1:6">
      <c r="A284" s="1" t="s">
        <v>428</v>
      </c>
      <c r="B284" s="107">
        <v>304.12099999999998</v>
      </c>
      <c r="C284" s="107">
        <v>144.30044553731898</v>
      </c>
      <c r="D284" s="108">
        <v>-159.820554462681</v>
      </c>
      <c r="E284" s="114">
        <f t="shared" si="4"/>
        <v>-0.52551633876871706</v>
      </c>
      <c r="F284" s="1" t="s">
        <v>15</v>
      </c>
    </row>
    <row r="285" spans="1:6">
      <c r="A285" s="1" t="s">
        <v>177</v>
      </c>
      <c r="B285" s="107">
        <v>7094.5649999999996</v>
      </c>
      <c r="C285" s="107">
        <v>6910.5029538004765</v>
      </c>
      <c r="D285" s="108">
        <v>-184.06204619952314</v>
      </c>
      <c r="E285" s="114">
        <f t="shared" si="4"/>
        <v>-2.5944091878716054E-2</v>
      </c>
      <c r="F285" s="1" t="s">
        <v>415</v>
      </c>
    </row>
    <row r="286" spans="1:6">
      <c r="A286" s="1" t="s">
        <v>411</v>
      </c>
      <c r="B286" s="109">
        <v>744.25200000000007</v>
      </c>
      <c r="C286" s="109">
        <v>549.70172946335003</v>
      </c>
      <c r="D286" s="108">
        <v>-194.55027053665003</v>
      </c>
      <c r="E286" s="114">
        <f t="shared" si="4"/>
        <v>-0.26140375912547098</v>
      </c>
      <c r="F286" s="1" t="s">
        <v>415</v>
      </c>
    </row>
    <row r="287" spans="1:6">
      <c r="A287" s="1" t="s">
        <v>429</v>
      </c>
      <c r="B287" s="109">
        <v>-80</v>
      </c>
      <c r="C287" s="109">
        <v>-306.58940699198774</v>
      </c>
      <c r="D287" s="108">
        <v>-226.58940699198774</v>
      </c>
      <c r="E287" s="114">
        <f t="shared" si="4"/>
        <v>2.8323675873998466</v>
      </c>
      <c r="F287" s="1" t="s">
        <v>15</v>
      </c>
    </row>
  </sheetData>
  <sortState xmlns:xlrd2="http://schemas.microsoft.com/office/spreadsheetml/2017/richdata2" ref="A7:F287">
    <sortCondition descending="1" ref="D7:D287"/>
  </sortState>
  <hyperlinks>
    <hyperlink ref="A1" location="Contents!A1" display="Contents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17"/>
  <sheetViews>
    <sheetView workbookViewId="0">
      <selection activeCell="E13" sqref="E13"/>
    </sheetView>
  </sheetViews>
  <sheetFormatPr defaultRowHeight="15.5"/>
  <cols>
    <col min="2" max="2" width="9.4609375" bestFit="1" customWidth="1"/>
    <col min="3" max="8" width="9" style="87" bestFit="1" customWidth="1"/>
    <col min="9" max="9" width="9.53515625" style="87" bestFit="1" customWidth="1"/>
    <col min="10" max="10" width="9" style="87" bestFit="1" customWidth="1"/>
    <col min="11" max="17" width="9.4609375" style="87" bestFit="1" customWidth="1"/>
  </cols>
  <sheetData>
    <row r="1" spans="1:17">
      <c r="A1">
        <v>0.98350452371919805</v>
      </c>
      <c r="B1" t="s">
        <v>430</v>
      </c>
      <c r="C1" s="87" t="s">
        <v>431</v>
      </c>
      <c r="D1" s="87" t="s">
        <v>432</v>
      </c>
      <c r="E1" s="87" t="s">
        <v>433</v>
      </c>
      <c r="F1" s="87" t="s">
        <v>434</v>
      </c>
      <c r="G1" s="87" t="s">
        <v>435</v>
      </c>
      <c r="H1" s="87" t="s">
        <v>436</v>
      </c>
      <c r="I1" s="88" t="s">
        <v>437</v>
      </c>
      <c r="J1" s="87" t="s">
        <v>438</v>
      </c>
      <c r="K1" s="87" t="s">
        <v>439</v>
      </c>
      <c r="L1" s="87" t="s">
        <v>440</v>
      </c>
      <c r="M1" s="87" t="s">
        <v>441</v>
      </c>
      <c r="N1" s="87" t="s">
        <v>442</v>
      </c>
      <c r="O1" s="87" t="s">
        <v>443</v>
      </c>
      <c r="P1" s="87" t="s">
        <v>444</v>
      </c>
      <c r="Q1" s="87" t="s">
        <v>445</v>
      </c>
    </row>
    <row r="2" spans="1:17">
      <c r="A2" t="s">
        <v>430</v>
      </c>
      <c r="B2" s="64">
        <v>80.966399999999993</v>
      </c>
      <c r="C2" s="89">
        <v>81.951300000000003</v>
      </c>
      <c r="D2" s="89">
        <v>82.540899999999993</v>
      </c>
      <c r="E2" s="89">
        <v>84.418300000000002</v>
      </c>
      <c r="F2" s="89">
        <v>85.740399999999994</v>
      </c>
      <c r="G2" s="89">
        <v>87.549000000000007</v>
      </c>
      <c r="H2" s="89">
        <v>89.616</v>
      </c>
      <c r="I2" s="89">
        <v>94.496099999999998</v>
      </c>
      <c r="J2" s="89">
        <v>93.742000000000004</v>
      </c>
      <c r="K2" s="89">
        <v>100</v>
      </c>
      <c r="L2" s="89">
        <v>106.09866788649538</v>
      </c>
      <c r="M2" s="89">
        <v>107.87816967559549</v>
      </c>
      <c r="N2" s="89">
        <v>109.72511761910458</v>
      </c>
      <c r="O2" s="89">
        <v>111.5075775742984</v>
      </c>
      <c r="P2" s="89">
        <v>113.48615486823597</v>
      </c>
      <c r="Q2" s="89">
        <v>115.62068503218745</v>
      </c>
    </row>
    <row r="3" spans="1:17">
      <c r="A3" t="s">
        <v>431</v>
      </c>
      <c r="B3" s="64">
        <v>81.951300000000003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</row>
    <row r="4" spans="1:17">
      <c r="A4" t="s">
        <v>432</v>
      </c>
      <c r="B4" s="64">
        <v>82.540899999999993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</row>
    <row r="5" spans="1:17">
      <c r="A5" t="s">
        <v>433</v>
      </c>
      <c r="B5" s="64">
        <v>84.418300000000002</v>
      </c>
      <c r="C5" s="89"/>
      <c r="D5" s="89"/>
      <c r="E5" s="65"/>
      <c r="F5" s="65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</row>
    <row r="6" spans="1:17">
      <c r="A6" t="s">
        <v>434</v>
      </c>
      <c r="B6" s="64">
        <v>85.740399999999994</v>
      </c>
      <c r="C6" s="89"/>
      <c r="D6" s="89"/>
      <c r="E6" s="66"/>
      <c r="F6" s="66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</row>
    <row r="7" spans="1:17">
      <c r="A7" t="s">
        <v>435</v>
      </c>
      <c r="B7" s="64">
        <v>87.549000000000007</v>
      </c>
      <c r="C7" s="89"/>
      <c r="D7" s="89"/>
      <c r="E7" s="67"/>
      <c r="F7" s="67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</row>
    <row r="8" spans="1:17">
      <c r="A8" t="s">
        <v>436</v>
      </c>
      <c r="B8" s="64">
        <v>89.616</v>
      </c>
      <c r="C8" s="89"/>
      <c r="D8" s="89"/>
      <c r="E8" s="67"/>
      <c r="F8" s="67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</row>
    <row r="9" spans="1:17">
      <c r="A9" t="s">
        <v>437</v>
      </c>
      <c r="B9" s="64">
        <v>94.496099999999998</v>
      </c>
      <c r="C9" s="89"/>
      <c r="D9" s="89"/>
      <c r="E9" s="67"/>
      <c r="F9" s="67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</row>
    <row r="10" spans="1:17">
      <c r="A10" t="s">
        <v>438</v>
      </c>
      <c r="B10" s="64">
        <v>93.742000000000004</v>
      </c>
      <c r="C10" s="89"/>
      <c r="D10" s="89"/>
      <c r="E10" s="90"/>
      <c r="F10" s="90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</row>
    <row r="11" spans="1:17">
      <c r="A11" t="s">
        <v>439</v>
      </c>
      <c r="B11" s="64">
        <v>100</v>
      </c>
      <c r="C11" s="89"/>
      <c r="D11" s="89"/>
      <c r="E11" s="67"/>
      <c r="F11" s="67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</row>
    <row r="12" spans="1:17">
      <c r="A12" t="s">
        <v>440</v>
      </c>
      <c r="B12" s="64">
        <v>106.09866788649538</v>
      </c>
      <c r="C12" s="89"/>
      <c r="D12" s="89"/>
      <c r="E12" s="67"/>
      <c r="F12" s="67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</row>
    <row r="13" spans="1:17">
      <c r="A13" t="s">
        <v>441</v>
      </c>
      <c r="B13" s="64">
        <v>107.87816967559549</v>
      </c>
      <c r="C13" s="89"/>
      <c r="D13" s="89"/>
      <c r="E13" s="67"/>
      <c r="F13" s="67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</row>
    <row r="14" spans="1:17">
      <c r="A14" t="s">
        <v>442</v>
      </c>
      <c r="B14" s="64">
        <v>109.72511761910458</v>
      </c>
      <c r="C14" s="89"/>
      <c r="D14" s="89"/>
      <c r="E14" s="90"/>
      <c r="F14" s="90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</row>
    <row r="15" spans="1:17">
      <c r="A15" t="s">
        <v>443</v>
      </c>
      <c r="B15" s="64">
        <v>111.5075775742984</v>
      </c>
      <c r="C15" s="89"/>
      <c r="D15" s="89"/>
      <c r="E15" s="90"/>
      <c r="F15" s="90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</row>
    <row r="16" spans="1:17">
      <c r="A16" t="s">
        <v>444</v>
      </c>
      <c r="B16" s="64">
        <v>113.48615486823597</v>
      </c>
      <c r="C16" s="89"/>
      <c r="D16" s="89"/>
      <c r="E16" s="66"/>
      <c r="F16" s="66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</row>
    <row r="17" spans="1:17">
      <c r="A17" t="s">
        <v>445</v>
      </c>
      <c r="B17" s="64">
        <v>115.62068503218745</v>
      </c>
      <c r="C17" s="89"/>
      <c r="D17" s="89"/>
      <c r="E17" s="68"/>
      <c r="F17" s="68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</row>
  </sheetData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aae4b3d-89b0-4287-b514-253578f20458">
      <Value>23</Value>
    </TaxCatchAll>
    <gd3e280c44c043e38ab992083fd5c2fd xmlns="2aae4b3d-89b0-4287-b514-253578f20458">
      <Terms xmlns="http://schemas.microsoft.com/office/infopath/2007/PartnerControls"/>
    </gd3e280c44c043e38ab992083fd5c2fd>
    <me0ca972d02b47c28edd321aedd6af02 xmlns="2aae4b3d-89b0-4287-b514-253578f20458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381d36ad-23bc-46e4-9776-972bc0abd4b2</TermId>
        </TermInfo>
      </Terms>
    </me0ca972d02b47c28edd321aedd6af02>
    <ha2d3fbb5bda47118db6a0a97a3a64c7 xmlns="2aae4b3d-89b0-4287-b514-253578f20458">
      <Terms xmlns="http://schemas.microsoft.com/office/infopath/2007/PartnerControls"/>
    </ha2d3fbb5bda47118db6a0a97a3a64c7>
    <_dlc_DocId xmlns="ba1e2775-c5f7-4c38-89d0-c2a519a4d58b">SPICE-1831586844-36825</_dlc_DocId>
    <_dlc_DocIdUrl xmlns="ba1e2775-c5f7-4c38-89d0-c2a519a4d58b">
      <Url>https://scottish4.sharepoint.com/sites/office-spice/_layouts/15/DocIdRedir.aspx?ID=SPICE-1831586844-36825</Url>
      <Description>SPICE-1831586844-36825</Description>
    </_dlc_DocIdUrl>
  </documentManagement>
</p:properties>
</file>

<file path=customXml/item2.xml><?xml version="1.0" encoding="utf-8"?>
<?mso-contentType ?>
<SharedContentType xmlns="Microsoft.SharePoint.Taxonomy.ContentTypeSync" SourceId="dae72980-c616-4350-b1f0-944e8da80af3" ContentTypeId="0x0101005E5DD8656D982041A2F2278B8806232B01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SPS document" ma:contentTypeID="0x0101005E5DD8656D982041A2F2278B8806232B0100FD0D20D6D51E1A4AA3C94B78EB698519" ma:contentTypeVersion="25" ma:contentTypeDescription="" ma:contentTypeScope="" ma:versionID="4c66345925687ebaa00855f88b202d4d">
  <xsd:schema xmlns:xsd="http://www.w3.org/2001/XMLSchema" xmlns:xs="http://www.w3.org/2001/XMLSchema" xmlns:p="http://schemas.microsoft.com/office/2006/metadata/properties" xmlns:ns2="2aae4b3d-89b0-4287-b514-253578f20458" xmlns:ns3="ba1e2775-c5f7-4c38-89d0-c2a519a4d58b" targetNamespace="http://schemas.microsoft.com/office/2006/metadata/properties" ma:root="true" ma:fieldsID="4c8a0eba1cd861a2d5dadf4832dbdf52" ns2:_="" ns3:_="">
    <xsd:import namespace="2aae4b3d-89b0-4287-b514-253578f20458"/>
    <xsd:import namespace="ba1e2775-c5f7-4c38-89d0-c2a519a4d58b"/>
    <xsd:element name="properties">
      <xsd:complexType>
        <xsd:sequence>
          <xsd:element name="documentManagement">
            <xsd:complexType>
              <xsd:all>
                <xsd:element ref="ns2:me0ca972d02b47c28edd321aedd6af02" minOccurs="0"/>
                <xsd:element ref="ns2:TaxCatchAll" minOccurs="0"/>
                <xsd:element ref="ns2:TaxCatchAllLabel" minOccurs="0"/>
                <xsd:element ref="ns2:ha2d3fbb5bda47118db6a0a97a3a64c7" minOccurs="0"/>
                <xsd:element ref="ns2:gd3e280c44c043e38ab992083fd5c2fd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ae4b3d-89b0-4287-b514-253578f20458" elementFormDefault="qualified">
    <xsd:import namespace="http://schemas.microsoft.com/office/2006/documentManagement/types"/>
    <xsd:import namespace="http://schemas.microsoft.com/office/infopath/2007/PartnerControls"/>
    <xsd:element name="me0ca972d02b47c28edd321aedd6af02" ma:index="8" nillable="true" ma:taxonomy="true" ma:internalName="me0ca972d02b47c28edd321aedd6af02" ma:taxonomyFieldName="Record_x0020_classification" ma:displayName="Record classification" ma:indexed="true" ma:default="23;#Unclassified|381d36ad-23bc-46e4-9776-972bc0abd4b2" ma:fieldId="{6e0ca972-d02b-47c2-8edd-321aedd6af02}" ma:sspId="dae72980-c616-4350-b1f0-944e8da80af3" ma:termSetId="7ce5ed2c-7970-4dad-a989-f36bd51a5ca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24c4abfa-39f0-42b9-9850-fff322a5406d}" ma:internalName="TaxCatchAll" ma:showField="CatchAllData" ma:web="ba1e2775-c5f7-4c38-89d0-c2a519a4d5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24c4abfa-39f0-42b9-9850-fff322a5406d}" ma:internalName="TaxCatchAllLabel" ma:readOnly="true" ma:showField="CatchAllDataLabel" ma:web="ba1e2775-c5f7-4c38-89d0-c2a519a4d5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2d3fbb5bda47118db6a0a97a3a64c7" ma:index="12" nillable="true" ma:taxonomy="true" ma:internalName="ha2d3fbb5bda47118db6a0a97a3a64c7" ma:taxonomyFieldName="Security_x0020_marking" ma:displayName="Security marking" ma:default="" ma:fieldId="{1a2d3fbb-5bda-4711-8db6-a0a97a3a64c7}" ma:sspId="dae72980-c616-4350-b1f0-944e8da80af3" ma:termSetId="2101e3b3-ab6a-42f9-8e9e-f64b3905e49a" ma:anchorId="13ac7dcf-f3a2-4d0b-9e80-dd4d34be5e4c" ma:open="false" ma:isKeyword="false">
      <xsd:complexType>
        <xsd:sequence>
          <xsd:element ref="pc:Terms" minOccurs="0" maxOccurs="1"/>
        </xsd:sequence>
      </xsd:complexType>
    </xsd:element>
    <xsd:element name="gd3e280c44c043e38ab992083fd5c2fd" ma:index="14" nillable="true" ma:taxonomy="true" ma:internalName="gd3e280c44c043e38ab992083fd5c2fd" ma:taxonomyFieldName="Security_x0020_caveat" ma:displayName="Security caveat" ma:default="" ma:fieldId="{0d3e280c-44c0-43e3-8ab9-92083fd5c2fd}" ma:taxonomyMulti="true" ma:sspId="dae72980-c616-4350-b1f0-944e8da80af3" ma:termSetId="2101e3b3-ab6a-42f9-8e9e-f64b3905e49a" ma:anchorId="6fc02b3e-bb1c-4c4e-a2fe-3cc73cb9b89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1e2775-c5f7-4c38-89d0-c2a519a4d58b" elementFormDefault="qualified">
    <xsd:import namespace="http://schemas.microsoft.com/office/2006/documentManagement/types"/>
    <xsd:import namespace="http://schemas.microsoft.com/office/infopath/2007/PartnerControls"/>
    <xsd:element name="_dlc_DocId" ma:index="16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3FD1938-3247-4E22-8E2F-015C159A78EB}">
  <ds:schemaRefs>
    <ds:schemaRef ds:uri="http://schemas.microsoft.com/office/2006/metadata/properties"/>
    <ds:schemaRef ds:uri="http://schemas.microsoft.com/office/infopath/2007/PartnerControls"/>
    <ds:schemaRef ds:uri="2aae4b3d-89b0-4287-b514-253578f20458"/>
    <ds:schemaRef ds:uri="ba1e2775-c5f7-4c38-89d0-c2a519a4d58b"/>
  </ds:schemaRefs>
</ds:datastoreItem>
</file>

<file path=customXml/itemProps2.xml><?xml version="1.0" encoding="utf-8"?>
<ds:datastoreItem xmlns:ds="http://schemas.openxmlformats.org/officeDocument/2006/customXml" ds:itemID="{1F4EDADA-44C2-450B-80C8-924D067A5FDD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2A6A6EDB-75DF-4D22-9D1A-CBDEF202AC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ae4b3d-89b0-4287-b514-253578f20458"/>
    <ds:schemaRef ds:uri="ba1e2775-c5f7-4c38-89d0-c2a519a4d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8CD527A8-0B29-46BF-9093-2DB95EF21B6D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65A99BE5-3FF8-4374-9C11-62DE5BD4CBE3}">
  <ds:schemaRefs>
    <ds:schemaRef ds:uri="http://schemas.microsoft.com/sharepoint/events"/>
  </ds:schemaRefs>
</ds:datastoreItem>
</file>

<file path=customXml/itemProps6.xml><?xml version="1.0" encoding="utf-8"?>
<ds:datastoreItem xmlns:ds="http://schemas.openxmlformats.org/officeDocument/2006/customXml" ds:itemID="{1F178FE2-3E03-49EB-A359-B4B701E5469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24</vt:i4>
      </vt:variant>
    </vt:vector>
  </HeadingPairs>
  <TitlesOfParts>
    <vt:vector size="30" baseType="lpstr">
      <vt:lpstr>Contents</vt:lpstr>
      <vt:lpstr>TME, Resource, Capital and AME</vt:lpstr>
      <vt:lpstr>Level 2 2014-15 to 2022-23 cash</vt:lpstr>
      <vt:lpstr>Level 2 2014-15 to 2022-23 real</vt:lpstr>
      <vt:lpstr>Level 3 ranked by change</vt:lpstr>
      <vt:lpstr>Deflators</vt:lpstr>
      <vt:lpstr>Contents!Print_Area</vt:lpstr>
      <vt:lpstr>'Level 2 2014-15 to 2022-23 cash'!Print_Area</vt:lpstr>
      <vt:lpstr>'Level 2 2014-15 to 2022-23 real'!Print_Area</vt:lpstr>
      <vt:lpstr>'Level 3 ranked by change'!T5_Culture___External_Affairs</vt:lpstr>
      <vt:lpstr>'Level 3 ranked by change'!T5_Education___Lifelong_Learning</vt:lpstr>
      <vt:lpstr>'Level 3 ranked by change'!T5_Finance__Employment___Sustainable_Growth</vt:lpstr>
      <vt:lpstr>'Level 3 ranked by change'!T5_Justice</vt:lpstr>
      <vt:lpstr>'Level 3 ranked by change'!T5_Rural_Affairs_and_the_Environment</vt:lpstr>
      <vt:lpstr>'Level 3 ranked by change'!T5_Total_Administration</vt:lpstr>
      <vt:lpstr>'Level 3 ranked by change'!T5_Total_Crown_Office___Procurator_Fiscal</vt:lpstr>
      <vt:lpstr>'Level 3 ranked by change'!T5_Total_Local_Government</vt:lpstr>
      <vt:lpstr>'Level 3 ranked by change'!T5_Total_Scottish_Parliament___Audit</vt:lpstr>
      <vt:lpstr>Table_1__Departmental_Expenditure_Limits_Cash_Terms</vt:lpstr>
      <vt:lpstr>Table_1__Total_Managed_Expenditure_Cash_Terms</vt:lpstr>
      <vt:lpstr>Table_2__Departmental_Expenditure_Limits_Real_Terms__2012_13_prices</vt:lpstr>
      <vt:lpstr>Table_2__Total_Managed_Expenditure_Real_Terms__2013_14_prices</vt:lpstr>
      <vt:lpstr>Table_3__Annually_Managed_Expenditure_Cash_Terms</vt:lpstr>
      <vt:lpstr>Table_3__Departmental_Expenditure_Limits_Cash_Terms</vt:lpstr>
      <vt:lpstr>Table_4__Annually_Managed_Expenditure_Real_Terms___2012_13_prices</vt:lpstr>
      <vt:lpstr>Table_4__Departmental_Expenditure_Limits_Real_Terms__2013_14_prices</vt:lpstr>
      <vt:lpstr>Table_5__Annually_Managed_Expenditure_Cash_Terms</vt:lpstr>
      <vt:lpstr>'Level 3 ranked by change'!Table_5__Departmental_Expenditure_Limits__Capital_Resource_Split</vt:lpstr>
      <vt:lpstr>Table_6__Annually_Managed_Expenditure_Real_Terms__2013_14_prices</vt:lpstr>
      <vt:lpstr>'Level 3 ranked by change'!Table_6__Comparison_2002_03_to_2014_15_Cash_Terms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Aiton A (Andrew)</dc:creator>
  <cp:keywords/>
  <dc:description/>
  <cp:lastModifiedBy>Jardine A (Amy)</cp:lastModifiedBy>
  <cp:revision/>
  <dcterms:created xsi:type="dcterms:W3CDTF">2013-08-30T14:09:52Z</dcterms:created>
  <dcterms:modified xsi:type="dcterms:W3CDTF">2024-01-12T10:08:28Z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0x0101005E5DD8656D982041A2F2278B8806232B0100FD0D20D6D51E1A4AA3C94B78EB698519</vt:lpwstr>
  </property>
  <property fmtid="{D5CDD505-2E9C-101B-9397-08002B2CF9AE}" pid="3" name="Order">
    <vt:r8>7800</vt:r8>
  </property>
  <property fmtid="{D5CDD505-2E9C-101B-9397-08002B2CF9AE}" pid="4" name="Record classification">
    <vt:lpwstr>23;#Unclassified|381d36ad-23bc-46e4-9776-972bc0abd4b2</vt:lpwstr>
  </property>
  <property fmtid="{D5CDD505-2E9C-101B-9397-08002B2CF9AE}" pid="5" name="Security caveat">
    <vt:lpwstr/>
  </property>
  <property fmtid="{D5CDD505-2E9C-101B-9397-08002B2CF9AE}" pid="6" name="Security marking">
    <vt:lpwstr/>
  </property>
  <property fmtid="{D5CDD505-2E9C-101B-9397-08002B2CF9AE}" pid="7" name="_dlc_DocIdItemGuid">
    <vt:lpwstr>ed596791-0779-471c-bff7-740291bc9588</vt:lpwstr>
  </property>
  <property fmtid="{D5CDD505-2E9C-101B-9397-08002B2CF9AE}" pid="8" name="MediaServiceImageTags">
    <vt:lpwstr/>
  </property>
  <property fmtid="{D5CDD505-2E9C-101B-9397-08002B2CF9AE}" pid="9" name="lcf76f155ced4ddcb4097134ff3c332f">
    <vt:lpwstr/>
  </property>
</Properties>
</file>